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004"/>
  <workbookPr autoCompressPictures="0"/>
  <bookViews>
    <workbookView xWindow="0" yWindow="0" windowWidth="25600" windowHeight="15540" tabRatio="154"/>
  </bookViews>
  <sheets>
    <sheet name="4PP Series" sheetId="2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2" l="1"/>
  <c r="D47" i="2"/>
  <c r="D36" i="2"/>
  <c r="D44" i="2"/>
  <c r="D30" i="2"/>
  <c r="D49" i="2"/>
  <c r="D33" i="2"/>
  <c r="D42" i="2"/>
  <c r="D39" i="2"/>
  <c r="D51" i="2"/>
  <c r="F13" i="2"/>
  <c r="AB22" i="2"/>
  <c r="AB23" i="2"/>
  <c r="AB24" i="2"/>
  <c r="AB25" i="2"/>
  <c r="AB26" i="2"/>
  <c r="AB27" i="2"/>
  <c r="AB28" i="2"/>
  <c r="AB29" i="2"/>
  <c r="AB30" i="2"/>
  <c r="AB31" i="2"/>
  <c r="AB32" i="2"/>
  <c r="AB17" i="2"/>
  <c r="AB18" i="2"/>
  <c r="AB19" i="2"/>
  <c r="AB20" i="2"/>
  <c r="AB21" i="2"/>
  <c r="AB16" i="2"/>
  <c r="AB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15" i="2"/>
  <c r="Z28" i="2"/>
  <c r="Z29" i="2"/>
  <c r="Z30" i="2"/>
  <c r="Z31" i="2"/>
  <c r="Z32" i="2"/>
  <c r="Z16" i="2"/>
  <c r="Z17" i="2"/>
  <c r="Z18" i="2"/>
  <c r="Z19" i="2"/>
  <c r="Z20" i="2"/>
  <c r="Z21" i="2"/>
  <c r="Z22" i="2"/>
  <c r="Z23" i="2"/>
  <c r="Z24" i="2"/>
  <c r="Z25" i="2"/>
  <c r="Z26" i="2"/>
  <c r="Z27" i="2"/>
  <c r="Z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15" i="2"/>
  <c r="F17" i="2"/>
  <c r="AA32" i="2"/>
  <c r="X32" i="2"/>
  <c r="AA31" i="2"/>
  <c r="X31" i="2"/>
  <c r="AA30" i="2"/>
  <c r="X30" i="2"/>
  <c r="AA29" i="2"/>
  <c r="X29" i="2"/>
  <c r="AA28" i="2"/>
  <c r="X28" i="2"/>
  <c r="AA27" i="2"/>
  <c r="X27" i="2"/>
  <c r="AA26" i="2"/>
  <c r="X26" i="2"/>
  <c r="AA25" i="2"/>
  <c r="X25" i="2"/>
  <c r="AA24" i="2"/>
  <c r="X24" i="2"/>
  <c r="AA23" i="2"/>
  <c r="X23" i="2"/>
  <c r="AA22" i="2"/>
  <c r="X22" i="2"/>
  <c r="AA21" i="2"/>
  <c r="X21" i="2"/>
  <c r="AA20" i="2"/>
  <c r="X20" i="2"/>
  <c r="AA19" i="2"/>
  <c r="X19" i="2"/>
  <c r="AA18" i="2"/>
  <c r="X18" i="2"/>
  <c r="AA17" i="2"/>
  <c r="X17" i="2"/>
  <c r="AA16" i="2"/>
  <c r="X16" i="2"/>
  <c r="AA15" i="2"/>
  <c r="X15" i="2"/>
</calcChain>
</file>

<file path=xl/comments1.xml><?xml version="1.0" encoding="utf-8"?>
<comments xmlns="http://schemas.openxmlformats.org/spreadsheetml/2006/main">
  <authors>
    <author>Jeffrey Protheroe</author>
  </authors>
  <commentList>
    <comment ref="W14" authorId="0">
      <text>
        <r>
          <rPr>
            <b/>
            <sz val="9"/>
            <color indexed="81"/>
            <rFont val="Calibri"/>
            <family val="2"/>
          </rPr>
          <t>Enter only the 4PP-A4 sheet price, the other sizes are automatically calculated</t>
        </r>
      </text>
    </comment>
    <comment ref="AD14" authorId="0">
      <text>
        <r>
          <rPr>
            <b/>
            <sz val="9"/>
            <color indexed="81"/>
            <rFont val="Calibri"/>
            <family val="2"/>
          </rPr>
          <t>Allows you to enter weight at later stage for future requirements</t>
        </r>
      </text>
    </comment>
    <comment ref="D28" authorId="0">
      <text>
        <r>
          <rPr>
            <b/>
            <sz val="9"/>
            <color indexed="81"/>
            <rFont val="Calibri"/>
            <family val="2"/>
          </rPr>
          <t>Fixed = Prepress+Celloglazing setup if selected + Cut/Pack Setup charge depending on paper size selected</t>
        </r>
      </text>
    </comment>
    <comment ref="D30" authorId="0">
      <text>
        <r>
          <rPr>
            <b/>
            <sz val="9"/>
            <color indexed="81"/>
            <rFont val="Calibri"/>
            <family val="2"/>
          </rPr>
          <t>Compares Paper Size entered, and quantity is within defined limits, then uses that  to determine position in Paper Type Cost table to retrieve correct UNIT cost of paper selected</t>
        </r>
      </text>
    </comment>
    <comment ref="D33" authorId="0">
      <text>
        <r>
          <rPr>
            <b/>
            <sz val="9"/>
            <color indexed="81"/>
            <rFont val="Calibri"/>
            <family val="2"/>
          </rPr>
          <t>Factors in actual number sheets used (A3 size) for the respective Paper Size selected before applying click charge</t>
        </r>
      </text>
    </comment>
    <comment ref="D36" authorId="0">
      <text>
        <r>
          <rPr>
            <b/>
            <sz val="9"/>
            <color indexed="81"/>
            <rFont val="Calibri"/>
            <family val="2"/>
          </rPr>
          <t>Factors in actual number sheets used (A3 size) for the respective Paper Size selected before applying set-up cost + cost allocated/1000 A3 sheets.  ALSO FACTORS IN NUMBER SIDES</t>
        </r>
      </text>
    </comment>
    <comment ref="D39" authorId="0">
      <text>
        <r>
          <rPr>
            <b/>
            <sz val="9"/>
            <color indexed="81"/>
            <rFont val="Calibri"/>
            <family val="2"/>
          </rPr>
          <t>Takes the actual number A3 sheets as quantity field for calculation of celloglazing costs</t>
        </r>
      </text>
    </comment>
    <comment ref="D44" authorId="0">
      <text>
        <r>
          <rPr>
            <b/>
            <sz val="9"/>
            <color indexed="81"/>
            <rFont val="Calibri"/>
            <family val="2"/>
          </rPr>
          <t>If within limits returns 1, else 0 (used to reduce formulae in each of the cost calculations above</t>
        </r>
      </text>
    </comment>
    <comment ref="D47" authorId="0">
      <text>
        <r>
          <rPr>
            <b/>
            <sz val="9"/>
            <color indexed="81"/>
            <rFont val="Calibri"/>
            <family val="2"/>
          </rPr>
          <t>Calculates correct quantity of A3 sheets for selected Paper Size quantity</t>
        </r>
      </text>
    </comment>
    <comment ref="D49" authorId="0">
      <text>
        <r>
          <rPr>
            <b/>
            <sz val="9"/>
            <color indexed="81"/>
            <rFont val="Calibri"/>
            <family val="2"/>
          </rPr>
          <t>Confirms margin range is between limits defined</t>
        </r>
      </text>
    </comment>
    <comment ref="D51" authorId="0">
      <text>
        <r>
          <rPr>
            <b/>
            <sz val="9"/>
            <color indexed="81"/>
            <rFont val="Calibri"/>
            <family val="2"/>
          </rPr>
          <t>Simple check ensure Markup within limits then calculates factor for application in total cost</t>
        </r>
      </text>
    </comment>
  </commentList>
</comments>
</file>

<file path=xl/sharedStrings.xml><?xml version="1.0" encoding="utf-8"?>
<sst xmlns="http://schemas.openxmlformats.org/spreadsheetml/2006/main" count="121" uniqueCount="91">
  <si>
    <t>Gloss 113gsm</t>
  </si>
  <si>
    <t>Gloss 128gsm</t>
  </si>
  <si>
    <t>Gloss 150gsm</t>
  </si>
  <si>
    <t>Gloss 170gsm</t>
  </si>
  <si>
    <t>Gloss 200gsm</t>
  </si>
  <si>
    <t>Gloss 250gsm</t>
  </si>
  <si>
    <t>Gloss 300gsm</t>
  </si>
  <si>
    <t>Gloss 350gsm</t>
  </si>
  <si>
    <t>Gloss 400gsm</t>
  </si>
  <si>
    <t>Satin 113gsm</t>
  </si>
  <si>
    <t>Satin 128gsm</t>
  </si>
  <si>
    <t>Satin 150gsm</t>
  </si>
  <si>
    <t>Satin 170gsm</t>
  </si>
  <si>
    <t>Satin 200gsm</t>
  </si>
  <si>
    <t>Satin 250gsm</t>
  </si>
  <si>
    <t>Satin 300gsm</t>
  </si>
  <si>
    <t>Satin 350gsm</t>
  </si>
  <si>
    <t>Satin 400gsm</t>
  </si>
  <si>
    <t>None</t>
  </si>
  <si>
    <t>Matt 1 Side</t>
  </si>
  <si>
    <t>Gloss 1 Side</t>
  </si>
  <si>
    <t>Paper Type:</t>
  </si>
  <si>
    <t>CELLOGLAZING:</t>
  </si>
  <si>
    <t>Celloglazing:</t>
  </si>
  <si>
    <t>Lower Qty:</t>
  </si>
  <si>
    <t>Higher Qty:</t>
  </si>
  <si>
    <t>Matt 2 Sides</t>
  </si>
  <si>
    <t>Gloss 2 Sides</t>
  </si>
  <si>
    <t>Price/1 Side:</t>
  </si>
  <si>
    <t>Price/2 Sides:</t>
  </si>
  <si>
    <t>Paper Size:</t>
  </si>
  <si>
    <t>Fixed Costs:</t>
  </si>
  <si>
    <t>$Cut/Pack:</t>
  </si>
  <si>
    <t>Prepress:</t>
  </si>
  <si>
    <t>Cello:</t>
  </si>
  <si>
    <t>Click:</t>
  </si>
  <si>
    <t>Item:</t>
  </si>
  <si>
    <t>Per Unit</t>
  </si>
  <si>
    <t>% Charge:</t>
  </si>
  <si>
    <t>Set-Up:</t>
  </si>
  <si>
    <t>Cost/1000 (A3)</t>
  </si>
  <si>
    <t>Quantity:</t>
  </si>
  <si>
    <t>Weight/1000 (A3)</t>
  </si>
  <si>
    <t>Printing:</t>
  </si>
  <si>
    <t>PAPER TYPE: (Price per Sheet)</t>
  </si>
  <si>
    <t>Test Conditions:</t>
  </si>
  <si>
    <t>Costs Calculation:</t>
  </si>
  <si>
    <t>Calculate Click Charge:</t>
  </si>
  <si>
    <t>Determine Unit Paper Cost:</t>
  </si>
  <si>
    <t>Variable Cost (per Unit A3):</t>
  </si>
  <si>
    <t>Celloglazing Charge:</t>
  </si>
  <si>
    <t>Test Quantity vrs. Paper Size:</t>
  </si>
  <si>
    <t>Calculate correct paper volume:</t>
  </si>
  <si>
    <t>COST:</t>
  </si>
  <si>
    <t>Number of Sides:</t>
  </si>
  <si>
    <t>WEIGHT:</t>
  </si>
  <si>
    <t>Markup:</t>
  </si>
  <si>
    <t>Minimum:</t>
  </si>
  <si>
    <t>Maximum:</t>
  </si>
  <si>
    <t>Check Markup not exceed Limits:</t>
  </si>
  <si>
    <t>Markup (%):</t>
  </si>
  <si>
    <t>Calculations Area:</t>
  </si>
  <si>
    <t>Set Price/Options Area:</t>
  </si>
  <si>
    <t>Calculate Markup:</t>
  </si>
  <si>
    <t>EACH:</t>
  </si>
  <si>
    <t>Cut/Pack:</t>
  </si>
  <si>
    <t>Matt</t>
  </si>
  <si>
    <t>Gloss</t>
  </si>
  <si>
    <t>Proofing:</t>
  </si>
  <si>
    <t>PDF:</t>
  </si>
  <si>
    <t>Hard Copy:</t>
  </si>
  <si>
    <t>Printing &amp; Cut/Pack Charge:</t>
  </si>
  <si>
    <t>Value:</t>
  </si>
  <si>
    <t>4PP-A4</t>
  </si>
  <si>
    <t>4PP-A5</t>
  </si>
  <si>
    <t>4PP-A6</t>
  </si>
  <si>
    <t>4PP-A7</t>
  </si>
  <si>
    <t>4PP-DL Landscape</t>
  </si>
  <si>
    <t>4PP-DL</t>
  </si>
  <si>
    <t>6PP-DL</t>
  </si>
  <si>
    <t>Crease:</t>
  </si>
  <si>
    <t>No</t>
  </si>
  <si>
    <t>Fold:</t>
  </si>
  <si>
    <t>Qty/A4 Sheet</t>
  </si>
  <si>
    <t>4PP-a4</t>
  </si>
  <si>
    <t>PDF</t>
  </si>
  <si>
    <t>Yes</t>
  </si>
  <si>
    <t>YES</t>
  </si>
  <si>
    <t>Spreadsheet Calculator Pricing Engine Example</t>
  </si>
  <si>
    <t>Description:</t>
  </si>
  <si>
    <t>User Entry: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</si>
</sst>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;[Red]\-&quot;$&quot;#,##0.0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scheme val="minor"/>
    </font>
    <font>
      <b/>
      <sz val="14"/>
      <color theme="1"/>
      <name val="Calibri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9"/>
      <color indexed="81"/>
      <name val="Calibri"/>
      <family val="2"/>
    </font>
    <font>
      <sz val="11"/>
      <color rgb="FF000000"/>
      <name val="Calibri"/>
      <family val="2"/>
      <scheme val="minor"/>
    </font>
    <font>
      <b/>
      <sz val="14"/>
      <color rgb="FF000000"/>
      <name val="Calibri"/>
      <scheme val="minor"/>
    </font>
    <font>
      <b/>
      <sz val="11"/>
      <color rgb="FF000000"/>
      <name val="Calibri"/>
      <family val="2"/>
      <scheme val="minor"/>
    </font>
    <font>
      <b/>
      <sz val="18"/>
      <color theme="1"/>
      <name val="Calibri"/>
      <scheme val="minor"/>
    </font>
    <font>
      <sz val="36"/>
      <color theme="1"/>
      <name val="Calibri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CD0FF"/>
        <bgColor indexed="64"/>
      </patternFill>
    </fill>
    <fill>
      <patternFill patternType="solid">
        <fgColor rgb="FFE2D2DA"/>
        <bgColor indexed="64"/>
      </patternFill>
    </fill>
    <fill>
      <patternFill patternType="solid">
        <fgColor rgb="FFFFD966"/>
        <bgColor rgb="FF000000"/>
      </patternFill>
    </fill>
    <fill>
      <patternFill patternType="solid">
        <fgColor rgb="FFFFE699"/>
        <bgColor rgb="FF000000"/>
      </patternFill>
    </fill>
    <fill>
      <patternFill patternType="solid">
        <fgColor rgb="FFFFF2CC"/>
        <bgColor rgb="FF000000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47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</borders>
  <cellStyleXfs count="120">
    <xf numFmtId="0" fontId="0" fillId="0" borderId="0"/>
    <xf numFmtId="0" fontId="1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37">
    <xf numFmtId="0" fontId="0" fillId="0" borderId="0" xfId="0"/>
    <xf numFmtId="0" fontId="2" fillId="5" borderId="9" xfId="0" applyFont="1" applyFill="1" applyBorder="1" applyAlignment="1">
      <alignment horizontal="center"/>
    </xf>
    <xf numFmtId="0" fontId="2" fillId="7" borderId="8" xfId="0" applyFont="1" applyFill="1" applyBorder="1" applyAlignment="1">
      <alignment horizontal="center"/>
    </xf>
    <xf numFmtId="0" fontId="2" fillId="7" borderId="13" xfId="0" applyFont="1" applyFill="1" applyBorder="1" applyAlignment="1">
      <alignment horizontal="center"/>
    </xf>
    <xf numFmtId="0" fontId="0" fillId="8" borderId="0" xfId="0" applyFill="1" applyBorder="1" applyAlignment="1">
      <alignment horizontal="center"/>
    </xf>
    <xf numFmtId="0" fontId="0" fillId="8" borderId="14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8" borderId="15" xfId="0" applyFill="1" applyBorder="1" applyAlignment="1">
      <alignment horizontal="center"/>
    </xf>
    <xf numFmtId="0" fontId="2" fillId="9" borderId="17" xfId="0" applyFont="1" applyFill="1" applyBorder="1" applyAlignment="1">
      <alignment horizontal="center"/>
    </xf>
    <xf numFmtId="0" fontId="2" fillId="9" borderId="9" xfId="0" applyFont="1" applyFill="1" applyBorder="1" applyAlignment="1">
      <alignment horizontal="center"/>
    </xf>
    <xf numFmtId="0" fontId="2" fillId="9" borderId="16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0" fontId="2" fillId="12" borderId="8" xfId="0" applyFont="1" applyFill="1" applyBorder="1" applyAlignment="1">
      <alignment horizontal="center"/>
    </xf>
    <xf numFmtId="0" fontId="2" fillId="12" borderId="13" xfId="0" applyFont="1" applyFill="1" applyBorder="1" applyAlignment="1">
      <alignment horizontal="center"/>
    </xf>
    <xf numFmtId="0" fontId="2" fillId="12" borderId="1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9" fontId="0" fillId="2" borderId="0" xfId="0" applyNumberForma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7" fillId="0" borderId="0" xfId="0" applyFont="1"/>
    <xf numFmtId="0" fontId="2" fillId="14" borderId="7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9" fillId="16" borderId="19" xfId="0" applyFont="1" applyFill="1" applyBorder="1"/>
    <xf numFmtId="0" fontId="9" fillId="16" borderId="20" xfId="0" applyFont="1" applyFill="1" applyBorder="1" applyAlignment="1">
      <alignment horizontal="center"/>
    </xf>
    <xf numFmtId="0" fontId="9" fillId="16" borderId="18" xfId="0" applyFont="1" applyFill="1" applyBorder="1" applyAlignment="1">
      <alignment horizontal="center"/>
    </xf>
    <xf numFmtId="0" fontId="9" fillId="16" borderId="21" xfId="0" applyFont="1" applyFill="1" applyBorder="1" applyAlignment="1">
      <alignment horizontal="center"/>
    </xf>
    <xf numFmtId="0" fontId="7" fillId="17" borderId="14" xfId="0" applyFont="1" applyFill="1" applyBorder="1" applyAlignment="1">
      <alignment horizontal="center"/>
    </xf>
    <xf numFmtId="0" fontId="7" fillId="17" borderId="11" xfId="0" applyFont="1" applyFill="1" applyBorder="1" applyAlignment="1">
      <alignment horizontal="center"/>
    </xf>
    <xf numFmtId="0" fontId="7" fillId="17" borderId="15" xfId="0" applyFont="1" applyFill="1" applyBorder="1" applyAlignment="1">
      <alignment horizontal="center"/>
    </xf>
    <xf numFmtId="0" fontId="7" fillId="17" borderId="3" xfId="0" applyFont="1" applyFill="1" applyBorder="1" applyAlignment="1">
      <alignment horizontal="center"/>
    </xf>
    <xf numFmtId="0" fontId="7" fillId="17" borderId="12" xfId="0" applyFont="1" applyFill="1" applyBorder="1" applyAlignment="1">
      <alignment horizontal="center"/>
    </xf>
    <xf numFmtId="0" fontId="9" fillId="16" borderId="13" xfId="0" applyFont="1" applyFill="1" applyBorder="1" applyAlignment="1">
      <alignment horizontal="center"/>
    </xf>
    <xf numFmtId="0" fontId="7" fillId="17" borderId="0" xfId="0" applyFont="1" applyFill="1" applyBorder="1" applyAlignment="1">
      <alignment horizontal="center"/>
    </xf>
    <xf numFmtId="0" fontId="0" fillId="8" borderId="1" xfId="0" applyFill="1" applyBorder="1"/>
    <xf numFmtId="0" fontId="0" fillId="8" borderId="2" xfId="0" applyFill="1" applyBorder="1"/>
    <xf numFmtId="2" fontId="0" fillId="0" borderId="0" xfId="0" applyNumberFormat="1"/>
    <xf numFmtId="2" fontId="0" fillId="2" borderId="14" xfId="0" applyNumberFormat="1" applyFill="1" applyBorder="1" applyAlignment="1">
      <alignment horizontal="center"/>
    </xf>
    <xf numFmtId="0" fontId="2" fillId="7" borderId="10" xfId="0" applyFont="1" applyFill="1" applyBorder="1" applyAlignment="1">
      <alignment horizontal="center"/>
    </xf>
    <xf numFmtId="0" fontId="0" fillId="8" borderId="11" xfId="0" applyFill="1" applyBorder="1" applyAlignment="1">
      <alignment horizontal="center"/>
    </xf>
    <xf numFmtId="0" fontId="0" fillId="8" borderId="12" xfId="0" applyFill="1" applyBorder="1" applyAlignment="1">
      <alignment horizontal="center"/>
    </xf>
    <xf numFmtId="0" fontId="2" fillId="7" borderId="2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8" borderId="25" xfId="0" applyNumberFormat="1" applyFill="1" applyBorder="1" applyAlignment="1">
      <alignment horizontal="center"/>
    </xf>
    <xf numFmtId="0" fontId="0" fillId="8" borderId="26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2" fillId="19" borderId="24" xfId="0" applyFont="1" applyFill="1" applyBorder="1" applyAlignment="1">
      <alignment horizontal="center"/>
    </xf>
    <xf numFmtId="0" fontId="0" fillId="8" borderId="24" xfId="0" applyFill="1" applyBorder="1" applyAlignment="1">
      <alignment horizontal="center"/>
    </xf>
    <xf numFmtId="1" fontId="0" fillId="8" borderId="12" xfId="0" applyNumberFormat="1" applyFill="1" applyBorder="1" applyAlignment="1">
      <alignment horizontal="center"/>
    </xf>
    <xf numFmtId="0" fontId="2" fillId="14" borderId="27" xfId="0" applyFont="1" applyFill="1" applyBorder="1" applyAlignment="1">
      <alignment horizontal="center"/>
    </xf>
    <xf numFmtId="0" fontId="0" fillId="0" borderId="1" xfId="0" applyBorder="1"/>
    <xf numFmtId="0" fontId="0" fillId="0" borderId="25" xfId="0" applyBorder="1"/>
    <xf numFmtId="0" fontId="0" fillId="0" borderId="0" xfId="0" applyBorder="1"/>
    <xf numFmtId="0" fontId="2" fillId="19" borderId="1" xfId="0" applyFont="1" applyFill="1" applyBorder="1"/>
    <xf numFmtId="0" fontId="0" fillId="20" borderId="11" xfId="0" applyFill="1" applyBorder="1" applyAlignment="1">
      <alignment horizontal="center"/>
    </xf>
    <xf numFmtId="0" fontId="0" fillId="20" borderId="31" xfId="0" applyFill="1" applyBorder="1" applyAlignment="1">
      <alignment horizontal="center"/>
    </xf>
    <xf numFmtId="0" fontId="0" fillId="20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20" borderId="1" xfId="0" applyFill="1" applyBorder="1" applyAlignment="1">
      <alignment vertical="center"/>
    </xf>
    <xf numFmtId="0" fontId="0" fillId="20" borderId="33" xfId="0" applyFill="1" applyBorder="1"/>
    <xf numFmtId="0" fontId="0" fillId="20" borderId="14" xfId="0" applyFill="1" applyBorder="1"/>
    <xf numFmtId="0" fontId="2" fillId="12" borderId="17" xfId="0" applyFont="1" applyFill="1" applyBorder="1" applyAlignment="1">
      <alignment horizontal="center"/>
    </xf>
    <xf numFmtId="0" fontId="0" fillId="2" borderId="34" xfId="0" applyFill="1" applyBorder="1"/>
    <xf numFmtId="0" fontId="0" fillId="2" borderId="16" xfId="0" applyFill="1" applyBorder="1"/>
    <xf numFmtId="0" fontId="0" fillId="0" borderId="3" xfId="0" applyBorder="1"/>
    <xf numFmtId="0" fontId="2" fillId="7" borderId="17" xfId="0" applyFont="1" applyFill="1" applyBorder="1" applyAlignment="1">
      <alignment horizontal="center"/>
    </xf>
    <xf numFmtId="0" fontId="0" fillId="8" borderId="34" xfId="0" applyFill="1" applyBorder="1" applyAlignment="1">
      <alignment horizontal="center"/>
    </xf>
    <xf numFmtId="0" fontId="0" fillId="8" borderId="16" xfId="0" applyFill="1" applyBorder="1" applyAlignment="1">
      <alignment horizontal="center"/>
    </xf>
    <xf numFmtId="0" fontId="2" fillId="5" borderId="17" xfId="0" applyFont="1" applyFill="1" applyBorder="1" applyAlignment="1">
      <alignment horizontal="center"/>
    </xf>
    <xf numFmtId="0" fontId="0" fillId="3" borderId="34" xfId="0" applyNumberFormat="1" applyFill="1" applyBorder="1"/>
    <xf numFmtId="0" fontId="0" fillId="3" borderId="16" xfId="0" applyNumberFormat="1" applyFill="1" applyBorder="1"/>
    <xf numFmtId="0" fontId="1" fillId="3" borderId="35" xfId="0" applyFont="1" applyFill="1" applyBorder="1" applyAlignment="1">
      <alignment horizontal="center"/>
    </xf>
    <xf numFmtId="0" fontId="1" fillId="3" borderId="36" xfId="0" applyFont="1" applyFill="1" applyBorder="1" applyAlignment="1">
      <alignment horizontal="center"/>
    </xf>
    <xf numFmtId="0" fontId="1" fillId="3" borderId="37" xfId="0" applyFont="1" applyFill="1" applyBorder="1" applyAlignment="1">
      <alignment horizontal="center"/>
    </xf>
    <xf numFmtId="164" fontId="0" fillId="3" borderId="38" xfId="0" applyNumberFormat="1" applyFill="1" applyBorder="1" applyAlignment="1">
      <alignment horizontal="center"/>
    </xf>
    <xf numFmtId="164" fontId="0" fillId="3" borderId="11" xfId="0" applyNumberFormat="1" applyFill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0" fontId="2" fillId="5" borderId="44" xfId="0" applyFont="1" applyFill="1" applyBorder="1" applyAlignment="1">
      <alignment horizontal="center"/>
    </xf>
    <xf numFmtId="164" fontId="0" fillId="3" borderId="46" xfId="0" applyNumberForma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164" fontId="0" fillId="3" borderId="2" xfId="0" applyNumberFormat="1" applyFill="1" applyBorder="1" applyAlignment="1">
      <alignment horizontal="center"/>
    </xf>
    <xf numFmtId="164" fontId="0" fillId="5" borderId="0" xfId="0" applyNumberFormat="1" applyFill="1" applyBorder="1" applyAlignment="1">
      <alignment horizontal="center"/>
    </xf>
    <xf numFmtId="164" fontId="0" fillId="5" borderId="3" xfId="0" applyNumberFormat="1" applyFill="1" applyBorder="1" applyAlignment="1">
      <alignment horizontal="center"/>
    </xf>
    <xf numFmtId="164" fontId="0" fillId="5" borderId="38" xfId="0" applyNumberFormat="1" applyFill="1" applyBorder="1" applyAlignment="1">
      <alignment horizontal="center"/>
    </xf>
    <xf numFmtId="164" fontId="0" fillId="5" borderId="11" xfId="0" applyNumberFormat="1" applyFill="1" applyBorder="1" applyAlignment="1">
      <alignment horizontal="center"/>
    </xf>
    <xf numFmtId="164" fontId="0" fillId="5" borderId="12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0" fillId="20" borderId="15" xfId="0" applyFill="1" applyBorder="1"/>
    <xf numFmtId="0" fontId="2" fillId="20" borderId="32" xfId="0" applyFont="1" applyFill="1" applyBorder="1" applyAlignment="1">
      <alignment horizontal="right"/>
    </xf>
    <xf numFmtId="0" fontId="7" fillId="17" borderId="33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20" borderId="2" xfId="0" applyFill="1" applyBorder="1" applyAlignment="1">
      <alignment vertical="center"/>
    </xf>
    <xf numFmtId="0" fontId="2" fillId="7" borderId="5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0" fillId="9" borderId="28" xfId="0" applyFont="1" applyFill="1" applyBorder="1" applyAlignment="1">
      <alignment horizontal="center" vertical="center"/>
    </xf>
    <xf numFmtId="0" fontId="10" fillId="9" borderId="30" xfId="0" applyFont="1" applyFill="1" applyBorder="1" applyAlignment="1">
      <alignment horizontal="center" vertical="center"/>
    </xf>
    <xf numFmtId="0" fontId="10" fillId="9" borderId="29" xfId="0" applyFont="1" applyFill="1" applyBorder="1" applyAlignment="1">
      <alignment horizontal="center" vertical="center"/>
    </xf>
    <xf numFmtId="0" fontId="10" fillId="9" borderId="2" xfId="0" applyFont="1" applyFill="1" applyBorder="1" applyAlignment="1">
      <alignment horizontal="center" vertical="center"/>
    </xf>
    <xf numFmtId="0" fontId="10" fillId="9" borderId="3" xfId="0" applyFont="1" applyFill="1" applyBorder="1" applyAlignment="1">
      <alignment horizontal="center" vertical="center"/>
    </xf>
    <xf numFmtId="0" fontId="10" fillId="9" borderId="4" xfId="0" applyFont="1" applyFill="1" applyBorder="1" applyAlignment="1">
      <alignment horizontal="center" vertical="center"/>
    </xf>
    <xf numFmtId="0" fontId="3" fillId="13" borderId="6" xfId="0" applyFont="1" applyFill="1" applyBorder="1" applyAlignment="1">
      <alignment horizontal="center"/>
    </xf>
    <xf numFmtId="0" fontId="3" fillId="13" borderId="7" xfId="0" applyFont="1" applyFill="1" applyBorder="1" applyAlignment="1">
      <alignment horizontal="center"/>
    </xf>
    <xf numFmtId="0" fontId="3" fillId="10" borderId="5" xfId="0" applyFont="1" applyFill="1" applyBorder="1" applyAlignment="1">
      <alignment horizontal="center"/>
    </xf>
    <xf numFmtId="0" fontId="3" fillId="10" borderId="7" xfId="0" applyFont="1" applyFill="1" applyBorder="1" applyAlignment="1">
      <alignment horizontal="center"/>
    </xf>
    <xf numFmtId="0" fontId="8" fillId="15" borderId="5" xfId="0" applyFont="1" applyFill="1" applyBorder="1" applyAlignment="1">
      <alignment horizontal="center"/>
    </xf>
    <xf numFmtId="0" fontId="8" fillId="15" borderId="6" xfId="0" applyFont="1" applyFill="1" applyBorder="1" applyAlignment="1">
      <alignment horizontal="center"/>
    </xf>
    <xf numFmtId="0" fontId="8" fillId="15" borderId="7" xfId="0" applyFont="1" applyFill="1" applyBorder="1" applyAlignment="1">
      <alignment horizontal="center"/>
    </xf>
    <xf numFmtId="0" fontId="3" fillId="11" borderId="5" xfId="0" applyFont="1" applyFill="1" applyBorder="1" applyAlignment="1">
      <alignment horizontal="center"/>
    </xf>
    <xf numFmtId="0" fontId="3" fillId="11" borderId="6" xfId="0" applyFont="1" applyFill="1" applyBorder="1" applyAlignment="1">
      <alignment horizontal="center"/>
    </xf>
    <xf numFmtId="0" fontId="3" fillId="11" borderId="7" xfId="0" applyFont="1" applyFill="1" applyBorder="1" applyAlignment="1">
      <alignment horizontal="center"/>
    </xf>
    <xf numFmtId="0" fontId="3" fillId="18" borderId="5" xfId="0" applyFont="1" applyFill="1" applyBorder="1" applyAlignment="1">
      <alignment horizontal="center"/>
    </xf>
    <xf numFmtId="0" fontId="3" fillId="18" borderId="7" xfId="0" applyFont="1" applyFill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3" fillId="5" borderId="45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6" borderId="5" xfId="0" applyFont="1" applyFill="1" applyBorder="1" applyAlignment="1">
      <alignment horizontal="center"/>
    </xf>
    <xf numFmtId="0" fontId="3" fillId="6" borderId="6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2" fillId="5" borderId="43" xfId="0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horizontal="center" vertical="center"/>
    </xf>
    <xf numFmtId="0" fontId="2" fillId="5" borderId="41" xfId="0" applyFont="1" applyFill="1" applyBorder="1" applyAlignment="1">
      <alignment horizontal="center" vertical="center"/>
    </xf>
    <xf numFmtId="0" fontId="2" fillId="5" borderId="42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/>
    </xf>
    <xf numFmtId="0" fontId="2" fillId="5" borderId="39" xfId="0" applyFont="1" applyFill="1" applyBorder="1" applyAlignment="1">
      <alignment horizontal="center" vertical="center"/>
    </xf>
    <xf numFmtId="0" fontId="2" fillId="5" borderId="40" xfId="0" applyFont="1" applyFill="1" applyBorder="1" applyAlignment="1">
      <alignment horizontal="center" vertical="center"/>
    </xf>
    <xf numFmtId="0" fontId="2" fillId="20" borderId="0" xfId="0" applyFont="1" applyFill="1"/>
    <xf numFmtId="0" fontId="0" fillId="20" borderId="22" xfId="0" applyFill="1" applyBorder="1"/>
    <xf numFmtId="0" fontId="0" fillId="20" borderId="0" xfId="0" applyFill="1"/>
  </cellXfs>
  <cellStyles count="120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635000</xdr:colOff>
      <xdr:row>0</xdr:row>
      <xdr:rowOff>76200</xdr:rowOff>
    </xdr:from>
    <xdr:to>
      <xdr:col>2</xdr:col>
      <xdr:colOff>111570</xdr:colOff>
      <xdr:row>4</xdr:row>
      <xdr:rowOff>101600</xdr:rowOff>
    </xdr:to>
    <xdr:pic>
      <xdr:nvPicPr>
        <xdr:cNvPr id="3" name="Picture 2" descr="aleyant-vtcal-white-bgr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0900" y="76200"/>
          <a:ext cx="619570" cy="736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D182"/>
  <sheetViews>
    <sheetView tabSelected="1" topLeftCell="A5" workbookViewId="0">
      <selection activeCell="H16" sqref="H16"/>
    </sheetView>
  </sheetViews>
  <sheetFormatPr baseColWidth="10" defaultRowHeight="14" x14ac:dyDescent="0"/>
  <cols>
    <col min="1" max="1" width="2.83203125" customWidth="1"/>
    <col min="2" max="2" width="15" customWidth="1"/>
    <col min="3" max="3" width="13.6640625" customWidth="1"/>
    <col min="4" max="4" width="10" customWidth="1"/>
    <col min="6" max="6" width="10.83203125" customWidth="1"/>
    <col min="9" max="9" width="5.5" customWidth="1"/>
    <col min="10" max="10" width="3.6640625" customWidth="1"/>
    <col min="11" max="11" width="6.83203125" customWidth="1"/>
    <col min="12" max="12" width="6.1640625" customWidth="1"/>
    <col min="13" max="13" width="15.83203125" customWidth="1"/>
    <col min="16" max="16" width="15.5" customWidth="1"/>
    <col min="17" max="17" width="13.83203125" customWidth="1"/>
    <col min="18" max="18" width="12.83203125" customWidth="1"/>
    <col min="19" max="19" width="12.6640625" customWidth="1"/>
    <col min="20" max="20" width="2.83203125" customWidth="1"/>
    <col min="21" max="21" width="6" customWidth="1"/>
    <col min="22" max="22" width="20.1640625" customWidth="1"/>
    <col min="26" max="26" width="13.83203125" customWidth="1"/>
    <col min="27" max="27" width="17.1640625" customWidth="1"/>
    <col min="29" max="29" width="14.1640625" customWidth="1"/>
    <col min="30" max="30" width="16.33203125" customWidth="1"/>
    <col min="31" max="31" width="33.1640625" customWidth="1"/>
    <col min="39" max="39" width="16.6640625" customWidth="1"/>
  </cols>
  <sheetData>
    <row r="1" spans="2:30" ht="14" customHeight="1">
      <c r="B1" s="116" t="s">
        <v>88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</row>
    <row r="2" spans="2:30" ht="14" customHeight="1"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</row>
    <row r="3" spans="2:30" ht="14" customHeight="1"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</row>
    <row r="4" spans="2:30" ht="14" customHeight="1"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</row>
    <row r="5" spans="2:30" ht="14" customHeight="1"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</row>
    <row r="6" spans="2:30" ht="15" thickBot="1">
      <c r="L6" s="51"/>
    </row>
    <row r="7" spans="2:30" ht="14" customHeight="1">
      <c r="B7" s="98" t="s">
        <v>61</v>
      </c>
      <c r="C7" s="99"/>
      <c r="D7" s="99"/>
      <c r="E7" s="99"/>
      <c r="F7" s="99"/>
      <c r="G7" s="100"/>
      <c r="L7" s="51"/>
      <c r="O7" s="98" t="s">
        <v>62</v>
      </c>
      <c r="P7" s="99"/>
      <c r="Q7" s="99"/>
      <c r="R7" s="99"/>
      <c r="S7" s="99"/>
      <c r="T7" s="99"/>
      <c r="U7" s="99"/>
      <c r="V7" s="100"/>
    </row>
    <row r="8" spans="2:30" ht="14" customHeight="1" thickBot="1">
      <c r="B8" s="101"/>
      <c r="C8" s="102"/>
      <c r="D8" s="102"/>
      <c r="E8" s="102"/>
      <c r="F8" s="102"/>
      <c r="G8" s="103"/>
      <c r="L8" s="51"/>
      <c r="O8" s="101"/>
      <c r="P8" s="102"/>
      <c r="Q8" s="102"/>
      <c r="R8" s="102"/>
      <c r="S8" s="102"/>
      <c r="T8" s="102"/>
      <c r="U8" s="102"/>
      <c r="V8" s="103"/>
    </row>
    <row r="9" spans="2:30" ht="14" customHeight="1">
      <c r="L9" s="51"/>
    </row>
    <row r="10" spans="2:30" ht="15" customHeight="1">
      <c r="L10" s="51"/>
    </row>
    <row r="11" spans="2:30" ht="15" thickBot="1">
      <c r="L11" s="51"/>
    </row>
    <row r="12" spans="2:30" ht="15" thickBot="1">
      <c r="B12" s="95" t="s">
        <v>45</v>
      </c>
      <c r="C12" s="96"/>
      <c r="L12" s="51"/>
      <c r="N12" s="43"/>
      <c r="O12" s="43"/>
      <c r="P12" s="43"/>
      <c r="Q12" s="43"/>
      <c r="R12" s="43"/>
      <c r="S12" s="58"/>
      <c r="T12" s="58"/>
      <c r="V12" s="21"/>
      <c r="W12" s="23"/>
      <c r="X12" s="23"/>
      <c r="Y12" s="23"/>
      <c r="Z12" s="23"/>
      <c r="AA12" s="23"/>
      <c r="AB12" s="23"/>
      <c r="AC12" s="23"/>
      <c r="AD12" s="23"/>
    </row>
    <row r="13" spans="2:30" ht="19" thickBot="1">
      <c r="B13" s="94" t="s">
        <v>89</v>
      </c>
      <c r="C13" s="42" t="s">
        <v>90</v>
      </c>
      <c r="E13" s="134" t="s">
        <v>53</v>
      </c>
      <c r="F13" s="135">
        <f>IF(AND(D44=1,D49=1),ROUND((((D30*D47)+D28+D33+D42+D36+(D39*D47))*D51),0),0)</f>
        <v>495</v>
      </c>
      <c r="L13" s="52"/>
      <c r="M13" s="104" t="s">
        <v>41</v>
      </c>
      <c r="N13" s="105"/>
      <c r="O13" s="43"/>
      <c r="P13" s="106" t="s">
        <v>31</v>
      </c>
      <c r="Q13" s="107"/>
      <c r="R13" s="43"/>
      <c r="S13" s="58"/>
      <c r="T13" s="58"/>
      <c r="V13" s="108" t="s">
        <v>44</v>
      </c>
      <c r="W13" s="109"/>
      <c r="X13" s="109"/>
      <c r="Y13" s="109"/>
      <c r="Z13" s="109"/>
      <c r="AA13" s="109"/>
      <c r="AB13" s="109"/>
      <c r="AC13" s="109"/>
      <c r="AD13" s="110"/>
    </row>
    <row r="14" spans="2:30" ht="15" thickBot="1">
      <c r="B14" s="35" t="s">
        <v>41</v>
      </c>
      <c r="C14" s="48">
        <v>500</v>
      </c>
      <c r="E14" s="136"/>
      <c r="F14" s="136"/>
      <c r="L14" s="52"/>
      <c r="M14" s="50" t="s">
        <v>41</v>
      </c>
      <c r="N14" s="22">
        <v>1</v>
      </c>
      <c r="O14" s="43"/>
      <c r="P14" s="8" t="s">
        <v>33</v>
      </c>
      <c r="Q14" s="9">
        <v>90</v>
      </c>
      <c r="R14" s="43"/>
      <c r="S14" s="58"/>
      <c r="T14" s="58"/>
      <c r="V14" s="24" t="s">
        <v>21</v>
      </c>
      <c r="W14" s="25" t="s">
        <v>73</v>
      </c>
      <c r="X14" s="26" t="s">
        <v>74</v>
      </c>
      <c r="Y14" s="33" t="s">
        <v>75</v>
      </c>
      <c r="Z14" s="26" t="s">
        <v>76</v>
      </c>
      <c r="AA14" s="33" t="s">
        <v>77</v>
      </c>
      <c r="AB14" s="33" t="s">
        <v>78</v>
      </c>
      <c r="AC14" s="33" t="s">
        <v>79</v>
      </c>
      <c r="AD14" s="27" t="s">
        <v>42</v>
      </c>
    </row>
    <row r="15" spans="2:30" ht="15" thickBot="1">
      <c r="B15" s="35" t="s">
        <v>54</v>
      </c>
      <c r="C15" s="40">
        <v>1</v>
      </c>
      <c r="E15" s="134" t="s">
        <v>55</v>
      </c>
      <c r="F15" s="135">
        <v>0</v>
      </c>
      <c r="L15" s="51"/>
      <c r="N15" s="43"/>
      <c r="O15" s="43"/>
      <c r="P15" s="10" t="s">
        <v>34</v>
      </c>
      <c r="Q15" s="11">
        <v>20</v>
      </c>
      <c r="R15" s="43"/>
      <c r="S15" s="58"/>
      <c r="T15" s="58"/>
      <c r="V15" s="59" t="s">
        <v>0</v>
      </c>
      <c r="W15" s="60">
        <v>3.5725E-2</v>
      </c>
      <c r="X15" s="34">
        <f>W15/2</f>
        <v>1.78625E-2</v>
      </c>
      <c r="Y15" s="28">
        <f>W15/4</f>
        <v>8.93125E-3</v>
      </c>
      <c r="Z15" s="34">
        <f>W15/8</f>
        <v>4.465625E-3</v>
      </c>
      <c r="AA15" s="28">
        <f>W15/3</f>
        <v>1.1908333333333333E-2</v>
      </c>
      <c r="AB15" s="90">
        <f>W15/3</f>
        <v>1.1908333333333333E-2</v>
      </c>
      <c r="AC15" s="90">
        <f>W15/2</f>
        <v>1.78625E-2</v>
      </c>
      <c r="AD15" s="29">
        <v>0</v>
      </c>
    </row>
    <row r="16" spans="2:30" ht="15" thickTop="1">
      <c r="B16" s="35" t="s">
        <v>21</v>
      </c>
      <c r="C16" s="40" t="s">
        <v>0</v>
      </c>
      <c r="E16" s="136"/>
      <c r="F16" s="136"/>
      <c r="L16" s="51"/>
      <c r="N16" s="43"/>
      <c r="O16" s="43"/>
      <c r="P16" s="43"/>
      <c r="Q16" s="43"/>
      <c r="R16" s="43"/>
      <c r="S16" s="58"/>
      <c r="T16" s="58"/>
      <c r="V16" s="59" t="s">
        <v>1</v>
      </c>
      <c r="W16" s="61">
        <v>3.8614999999999997E-2</v>
      </c>
      <c r="X16" s="34">
        <f t="shared" ref="X16:X32" si="0">W16/2</f>
        <v>1.9307499999999998E-2</v>
      </c>
      <c r="Y16" s="28">
        <f t="shared" ref="Y16:Y32" si="1">W16/4</f>
        <v>9.6537499999999991E-3</v>
      </c>
      <c r="Z16" s="34">
        <f t="shared" ref="Z16:Z32" si="2">W16/8</f>
        <v>4.8268749999999996E-3</v>
      </c>
      <c r="AA16" s="28">
        <f t="shared" ref="AA16:AA32" si="3">W16/3</f>
        <v>1.2871666666666665E-2</v>
      </c>
      <c r="AB16" s="28">
        <f>W16/3</f>
        <v>1.2871666666666665E-2</v>
      </c>
      <c r="AC16" s="28">
        <f t="shared" ref="AC16:AC32" si="4">W16/2</f>
        <v>1.9307499999999998E-2</v>
      </c>
      <c r="AD16" s="29">
        <v>0</v>
      </c>
    </row>
    <row r="17" spans="2:30" ht="15" thickBot="1">
      <c r="B17" s="35" t="s">
        <v>30</v>
      </c>
      <c r="C17" s="40" t="s">
        <v>84</v>
      </c>
      <c r="E17" s="134" t="s">
        <v>64</v>
      </c>
      <c r="F17" s="135">
        <f>C14</f>
        <v>500</v>
      </c>
      <c r="L17" s="51"/>
      <c r="N17" s="46"/>
      <c r="O17" s="46"/>
      <c r="P17" s="46"/>
      <c r="Q17" s="46"/>
      <c r="R17" s="43"/>
      <c r="S17" s="58"/>
      <c r="T17" s="58"/>
      <c r="V17" s="59" t="s">
        <v>2</v>
      </c>
      <c r="W17" s="61">
        <v>4.5870000000000001E-2</v>
      </c>
      <c r="X17" s="34">
        <f t="shared" si="0"/>
        <v>2.2935000000000001E-2</v>
      </c>
      <c r="Y17" s="28">
        <f t="shared" si="1"/>
        <v>1.14675E-2</v>
      </c>
      <c r="Z17" s="34">
        <f t="shared" si="2"/>
        <v>5.7337500000000001E-3</v>
      </c>
      <c r="AA17" s="28">
        <f t="shared" si="3"/>
        <v>1.529E-2</v>
      </c>
      <c r="AB17" s="28">
        <f t="shared" ref="AB17:AB32" si="5">W17/3</f>
        <v>1.529E-2</v>
      </c>
      <c r="AC17" s="28">
        <f t="shared" si="4"/>
        <v>2.2935000000000001E-2</v>
      </c>
      <c r="AD17" s="29">
        <v>0</v>
      </c>
    </row>
    <row r="18" spans="2:30" ht="20" thickTop="1" thickBot="1">
      <c r="B18" s="35" t="s">
        <v>23</v>
      </c>
      <c r="C18" s="40" t="s">
        <v>20</v>
      </c>
      <c r="L18" s="51"/>
      <c r="M18" s="114" t="s">
        <v>56</v>
      </c>
      <c r="N18" s="115"/>
      <c r="O18" s="46"/>
      <c r="P18" s="42" t="s">
        <v>54</v>
      </c>
      <c r="Q18" s="43"/>
      <c r="R18" s="106" t="s">
        <v>68</v>
      </c>
      <c r="S18" s="107"/>
      <c r="T18" s="58"/>
      <c r="V18" s="59" t="s">
        <v>3</v>
      </c>
      <c r="W18" s="61">
        <v>5.3100000000000001E-2</v>
      </c>
      <c r="X18" s="34">
        <f t="shared" si="0"/>
        <v>2.6550000000000001E-2</v>
      </c>
      <c r="Y18" s="28">
        <f t="shared" si="1"/>
        <v>1.3275E-2</v>
      </c>
      <c r="Z18" s="34">
        <f t="shared" si="2"/>
        <v>6.6375000000000002E-3</v>
      </c>
      <c r="AA18" s="28">
        <f t="shared" si="3"/>
        <v>1.77E-2</v>
      </c>
      <c r="AB18" s="28">
        <f t="shared" si="5"/>
        <v>1.77E-2</v>
      </c>
      <c r="AC18" s="28">
        <f t="shared" si="4"/>
        <v>2.6550000000000001E-2</v>
      </c>
      <c r="AD18" s="29">
        <v>0</v>
      </c>
    </row>
    <row r="19" spans="2:30">
      <c r="B19" s="35" t="s">
        <v>68</v>
      </c>
      <c r="C19" s="40" t="s">
        <v>85</v>
      </c>
      <c r="L19" s="51"/>
      <c r="M19" s="54" t="s">
        <v>57</v>
      </c>
      <c r="N19" s="47" t="s">
        <v>58</v>
      </c>
      <c r="O19" s="46"/>
      <c r="P19" s="44">
        <v>1</v>
      </c>
      <c r="Q19" s="43"/>
      <c r="R19" s="8" t="s">
        <v>69</v>
      </c>
      <c r="S19" s="9">
        <v>0</v>
      </c>
      <c r="T19" s="58"/>
      <c r="V19" s="59" t="s">
        <v>4</v>
      </c>
      <c r="W19" s="61">
        <v>6.4979999999999996E-2</v>
      </c>
      <c r="X19" s="34">
        <f t="shared" si="0"/>
        <v>3.2489999999999998E-2</v>
      </c>
      <c r="Y19" s="28">
        <f t="shared" si="1"/>
        <v>1.6244999999999999E-2</v>
      </c>
      <c r="Z19" s="34">
        <f t="shared" si="2"/>
        <v>8.1224999999999995E-3</v>
      </c>
      <c r="AA19" s="28">
        <f t="shared" si="3"/>
        <v>2.1659999999999999E-2</v>
      </c>
      <c r="AB19" s="28">
        <f t="shared" si="5"/>
        <v>2.1659999999999999E-2</v>
      </c>
      <c r="AC19" s="28">
        <f t="shared" si="4"/>
        <v>3.2489999999999998E-2</v>
      </c>
      <c r="AD19" s="29">
        <v>0</v>
      </c>
    </row>
    <row r="20" spans="2:30" ht="15" thickBot="1">
      <c r="B20" s="35" t="s">
        <v>80</v>
      </c>
      <c r="C20" s="40" t="s">
        <v>87</v>
      </c>
      <c r="L20" s="51"/>
      <c r="M20" s="57">
        <v>0</v>
      </c>
      <c r="N20" s="55">
        <v>30</v>
      </c>
      <c r="O20" s="46"/>
      <c r="P20" s="45">
        <v>2</v>
      </c>
      <c r="Q20" s="43"/>
      <c r="R20" s="10" t="s">
        <v>70</v>
      </c>
      <c r="S20" s="11">
        <v>0</v>
      </c>
      <c r="T20" s="58"/>
      <c r="V20" s="59" t="s">
        <v>5</v>
      </c>
      <c r="W20" s="61">
        <v>8.1979999999999997E-2</v>
      </c>
      <c r="X20" s="34">
        <f t="shared" si="0"/>
        <v>4.0989999999999999E-2</v>
      </c>
      <c r="Y20" s="28">
        <f t="shared" si="1"/>
        <v>2.0494999999999999E-2</v>
      </c>
      <c r="Z20" s="34">
        <f t="shared" si="2"/>
        <v>1.02475E-2</v>
      </c>
      <c r="AA20" s="28">
        <f t="shared" si="3"/>
        <v>2.7326666666666666E-2</v>
      </c>
      <c r="AB20" s="28">
        <f t="shared" si="5"/>
        <v>2.7326666666666666E-2</v>
      </c>
      <c r="AC20" s="28">
        <f t="shared" si="4"/>
        <v>4.0989999999999999E-2</v>
      </c>
      <c r="AD20" s="29">
        <v>0</v>
      </c>
    </row>
    <row r="21" spans="2:30" ht="15" thickBot="1">
      <c r="B21" s="35" t="s">
        <v>82</v>
      </c>
      <c r="C21" s="40" t="s">
        <v>81</v>
      </c>
      <c r="L21" s="51"/>
      <c r="M21" s="89" t="s">
        <v>72</v>
      </c>
      <c r="N21" s="56">
        <v>1</v>
      </c>
      <c r="O21" s="46"/>
      <c r="P21" s="46"/>
      <c r="Q21" s="46"/>
      <c r="R21" s="43"/>
      <c r="S21" s="58"/>
      <c r="T21" s="58"/>
      <c r="V21" s="59" t="s">
        <v>6</v>
      </c>
      <c r="W21" s="61">
        <v>9.9019999999999997E-2</v>
      </c>
      <c r="X21" s="34">
        <f t="shared" si="0"/>
        <v>4.9509999999999998E-2</v>
      </c>
      <c r="Y21" s="28">
        <f t="shared" si="1"/>
        <v>2.4754999999999999E-2</v>
      </c>
      <c r="Z21" s="34">
        <f t="shared" si="2"/>
        <v>1.23775E-2</v>
      </c>
      <c r="AA21" s="28">
        <f t="shared" si="3"/>
        <v>3.3006666666666663E-2</v>
      </c>
      <c r="AB21" s="28">
        <f t="shared" si="5"/>
        <v>3.3006666666666663E-2</v>
      </c>
      <c r="AC21" s="28">
        <f t="shared" si="4"/>
        <v>4.9509999999999998E-2</v>
      </c>
      <c r="AD21" s="29">
        <v>0</v>
      </c>
    </row>
    <row r="22" spans="2:30" ht="15" thickBot="1">
      <c r="B22" s="36" t="s">
        <v>60</v>
      </c>
      <c r="C22" s="49">
        <v>10</v>
      </c>
      <c r="L22" s="51"/>
      <c r="N22" s="46"/>
      <c r="O22" s="46"/>
      <c r="P22" s="46"/>
      <c r="Q22" s="46"/>
      <c r="R22" s="43"/>
      <c r="S22" s="58"/>
      <c r="T22" s="58"/>
      <c r="V22" s="59" t="s">
        <v>7</v>
      </c>
      <c r="W22" s="61">
        <v>0.11461</v>
      </c>
      <c r="X22" s="34">
        <f t="shared" si="0"/>
        <v>5.7305000000000002E-2</v>
      </c>
      <c r="Y22" s="28">
        <f t="shared" si="1"/>
        <v>2.8652500000000001E-2</v>
      </c>
      <c r="Z22" s="34">
        <f t="shared" si="2"/>
        <v>1.432625E-2</v>
      </c>
      <c r="AA22" s="28">
        <f t="shared" si="3"/>
        <v>3.8203333333333332E-2</v>
      </c>
      <c r="AB22" s="28">
        <f t="shared" si="5"/>
        <v>3.8203333333333332E-2</v>
      </c>
      <c r="AC22" s="28">
        <f t="shared" si="4"/>
        <v>5.7305000000000002E-2</v>
      </c>
      <c r="AD22" s="29">
        <v>0</v>
      </c>
    </row>
    <row r="23" spans="2:30" ht="15" thickBot="1">
      <c r="L23" s="51"/>
      <c r="N23" s="43"/>
      <c r="O23" s="43"/>
      <c r="P23" s="43"/>
      <c r="Q23" s="43"/>
      <c r="R23" s="87"/>
      <c r="S23" s="87"/>
      <c r="T23" s="43"/>
      <c r="V23" s="59" t="s">
        <v>8</v>
      </c>
      <c r="W23" s="61">
        <v>0.28977999999999998</v>
      </c>
      <c r="X23" s="34">
        <f t="shared" si="0"/>
        <v>0.14488999999999999</v>
      </c>
      <c r="Y23" s="28">
        <f t="shared" si="1"/>
        <v>7.2444999999999996E-2</v>
      </c>
      <c r="Z23" s="34">
        <f t="shared" si="2"/>
        <v>3.6222499999999998E-2</v>
      </c>
      <c r="AA23" s="28">
        <f t="shared" si="3"/>
        <v>9.6593333333333323E-2</v>
      </c>
      <c r="AB23" s="28">
        <f t="shared" si="5"/>
        <v>9.6593333333333323E-2</v>
      </c>
      <c r="AC23" s="28">
        <f t="shared" si="4"/>
        <v>0.14488999999999999</v>
      </c>
      <c r="AD23" s="29">
        <v>0</v>
      </c>
    </row>
    <row r="24" spans="2:30" ht="19" thickBot="1">
      <c r="L24" s="51"/>
      <c r="M24" s="111" t="s">
        <v>49</v>
      </c>
      <c r="N24" s="112"/>
      <c r="O24" s="112"/>
      <c r="P24" s="112"/>
      <c r="Q24" s="113"/>
      <c r="R24" s="91"/>
      <c r="S24" s="42" t="s">
        <v>80</v>
      </c>
      <c r="T24" s="43"/>
      <c r="V24" s="59" t="s">
        <v>9</v>
      </c>
      <c r="W24" s="61">
        <v>3.3988999999999998E-2</v>
      </c>
      <c r="X24" s="34">
        <f t="shared" si="0"/>
        <v>1.6994499999999999E-2</v>
      </c>
      <c r="Y24" s="28">
        <f t="shared" si="1"/>
        <v>8.4972499999999996E-3</v>
      </c>
      <c r="Z24" s="34">
        <f t="shared" si="2"/>
        <v>4.2486249999999998E-3</v>
      </c>
      <c r="AA24" s="28">
        <f t="shared" si="3"/>
        <v>1.1329666666666667E-2</v>
      </c>
      <c r="AB24" s="28">
        <f t="shared" si="5"/>
        <v>1.1329666666666667E-2</v>
      </c>
      <c r="AC24" s="28">
        <f t="shared" si="4"/>
        <v>1.6994499999999999E-2</v>
      </c>
      <c r="AD24" s="29">
        <v>0</v>
      </c>
    </row>
    <row r="25" spans="2:30">
      <c r="L25" s="51"/>
      <c r="M25" s="62" t="s">
        <v>36</v>
      </c>
      <c r="N25" s="12" t="s">
        <v>39</v>
      </c>
      <c r="O25" s="13" t="s">
        <v>37</v>
      </c>
      <c r="P25" s="12" t="s">
        <v>38</v>
      </c>
      <c r="Q25" s="14" t="s">
        <v>40</v>
      </c>
      <c r="R25" s="92"/>
      <c r="S25" s="44" t="s">
        <v>81</v>
      </c>
      <c r="V25" s="59" t="s">
        <v>10</v>
      </c>
      <c r="W25" s="61">
        <v>3.8958E-2</v>
      </c>
      <c r="X25" s="34">
        <f t="shared" si="0"/>
        <v>1.9479E-2</v>
      </c>
      <c r="Y25" s="28">
        <f t="shared" si="1"/>
        <v>9.7394999999999999E-3</v>
      </c>
      <c r="Z25" s="34">
        <f t="shared" si="2"/>
        <v>4.8697499999999999E-3</v>
      </c>
      <c r="AA25" s="28">
        <f t="shared" si="3"/>
        <v>1.2985999999999999E-2</v>
      </c>
      <c r="AB25" s="28">
        <f t="shared" si="5"/>
        <v>1.2985999999999999E-2</v>
      </c>
      <c r="AC25" s="28">
        <f t="shared" si="4"/>
        <v>1.9479E-2</v>
      </c>
      <c r="AD25" s="29">
        <v>0</v>
      </c>
    </row>
    <row r="26" spans="2:30" ht="15" thickBot="1">
      <c r="B26" s="97" t="s">
        <v>46</v>
      </c>
      <c r="C26" s="97"/>
      <c r="L26" s="51"/>
      <c r="M26" s="63" t="s">
        <v>35</v>
      </c>
      <c r="N26" s="15"/>
      <c r="O26" s="38">
        <v>0.1</v>
      </c>
      <c r="P26" s="16">
        <v>0.5</v>
      </c>
      <c r="Q26" s="17"/>
      <c r="S26" s="45" t="s">
        <v>86</v>
      </c>
      <c r="V26" s="59" t="s">
        <v>11</v>
      </c>
      <c r="W26" s="61">
        <v>4.7030000000000002E-2</v>
      </c>
      <c r="X26" s="34">
        <f t="shared" si="0"/>
        <v>2.3515000000000001E-2</v>
      </c>
      <c r="Y26" s="28">
        <f t="shared" si="1"/>
        <v>1.1757500000000001E-2</v>
      </c>
      <c r="Z26" s="34">
        <f t="shared" si="2"/>
        <v>5.8787500000000003E-3</v>
      </c>
      <c r="AA26" s="28">
        <f t="shared" si="3"/>
        <v>1.5676666666666669E-2</v>
      </c>
      <c r="AB26" s="28">
        <f t="shared" si="5"/>
        <v>1.5676666666666669E-2</v>
      </c>
      <c r="AC26" s="28">
        <f t="shared" si="4"/>
        <v>2.3515000000000001E-2</v>
      </c>
      <c r="AD26" s="29">
        <v>0</v>
      </c>
    </row>
    <row r="27" spans="2:30" ht="15" thickBot="1">
      <c r="L27" s="51"/>
      <c r="M27" s="63" t="s">
        <v>65</v>
      </c>
      <c r="N27" s="15"/>
      <c r="O27" s="38"/>
      <c r="P27" s="16"/>
      <c r="Q27" s="17">
        <v>20</v>
      </c>
      <c r="V27" s="59" t="s">
        <v>12</v>
      </c>
      <c r="W27" s="61">
        <v>5.3120000000000001E-2</v>
      </c>
      <c r="X27" s="34">
        <f t="shared" si="0"/>
        <v>2.656E-2</v>
      </c>
      <c r="Y27" s="28">
        <f t="shared" si="1"/>
        <v>1.328E-2</v>
      </c>
      <c r="Z27" s="28">
        <f t="shared" si="2"/>
        <v>6.6400000000000001E-3</v>
      </c>
      <c r="AA27" s="28">
        <f t="shared" si="3"/>
        <v>1.7706666666666666E-2</v>
      </c>
      <c r="AB27" s="28">
        <f t="shared" si="5"/>
        <v>1.7706666666666666E-2</v>
      </c>
      <c r="AC27" s="28">
        <f t="shared" si="4"/>
        <v>2.656E-2</v>
      </c>
      <c r="AD27" s="29">
        <v>0</v>
      </c>
    </row>
    <row r="28" spans="2:30" ht="15" thickBot="1">
      <c r="B28" s="122" t="s">
        <v>31</v>
      </c>
      <c r="C28" s="122"/>
      <c r="D28">
        <f>IF(C18="None",0,Q15)+Q14+IF(C20="No",0,N28)+IF(C21="No",0,N29)+(IF(C17="4PP-A4",VLOOKUP(C17,M55:N61,2,FALSE),IF(C17="4PP-A5",VLOOKUP(C17,M55:N61,2,FALSE),IF(C17="4PP-A6",VLOOKUP(C17,M55:N61,2,FALSE),IF(C17="4PP-A7",VLOOKUP(C17,M55:N61,2,FALSE),IF(C17="4PP-DL Landscape",VLOOKUP(C17,M55:N61,2,FALSE),IF(C17="4PP-DL",VLOOKUP(C17,M55:N61,2,FALSE),IF(C17="6PP-DL",VLOOKUP(C17,M55:N61,2,FALSE),0))))))))+N30</f>
        <v>170</v>
      </c>
      <c r="L28" s="51"/>
      <c r="M28" s="63" t="s">
        <v>80</v>
      </c>
      <c r="N28" s="15">
        <v>20</v>
      </c>
      <c r="O28" s="38"/>
      <c r="P28" s="16"/>
      <c r="Q28" s="17">
        <v>40</v>
      </c>
      <c r="S28" s="42" t="s">
        <v>82</v>
      </c>
      <c r="V28" s="59" t="s">
        <v>13</v>
      </c>
      <c r="W28" s="61">
        <v>6.4689999999999998E-2</v>
      </c>
      <c r="X28" s="34">
        <f t="shared" si="0"/>
        <v>3.2344999999999999E-2</v>
      </c>
      <c r="Y28" s="28">
        <f t="shared" si="1"/>
        <v>1.6172499999999999E-2</v>
      </c>
      <c r="Z28" s="28">
        <f t="shared" si="2"/>
        <v>8.0862499999999997E-3</v>
      </c>
      <c r="AA28" s="28">
        <f t="shared" si="3"/>
        <v>2.1563333333333334E-2</v>
      </c>
      <c r="AB28" s="28">
        <f t="shared" si="5"/>
        <v>2.1563333333333334E-2</v>
      </c>
      <c r="AC28" s="28">
        <f t="shared" si="4"/>
        <v>3.2344999999999999E-2</v>
      </c>
      <c r="AD28" s="29">
        <v>0</v>
      </c>
    </row>
    <row r="29" spans="2:30">
      <c r="L29" s="51"/>
      <c r="M29" s="63" t="s">
        <v>82</v>
      </c>
      <c r="N29" s="15">
        <v>10</v>
      </c>
      <c r="O29" s="38"/>
      <c r="P29" s="16"/>
      <c r="Q29" s="17">
        <v>30</v>
      </c>
      <c r="S29" s="44" t="s">
        <v>81</v>
      </c>
      <c r="V29" s="59" t="s">
        <v>14</v>
      </c>
      <c r="W29" s="61">
        <v>8.3000000000000004E-2</v>
      </c>
      <c r="X29" s="34">
        <f t="shared" si="0"/>
        <v>4.1500000000000002E-2</v>
      </c>
      <c r="Y29" s="28">
        <f t="shared" si="1"/>
        <v>2.0750000000000001E-2</v>
      </c>
      <c r="Z29" s="28">
        <f t="shared" si="2"/>
        <v>1.0375000000000001E-2</v>
      </c>
      <c r="AA29" s="28">
        <f t="shared" si="3"/>
        <v>2.7666666666666669E-2</v>
      </c>
      <c r="AB29" s="28">
        <f t="shared" si="5"/>
        <v>2.7666666666666669E-2</v>
      </c>
      <c r="AC29" s="28">
        <f t="shared" si="4"/>
        <v>4.1500000000000002E-2</v>
      </c>
      <c r="AD29" s="29">
        <v>0</v>
      </c>
    </row>
    <row r="30" spans="2:30" ht="15" thickBot="1">
      <c r="B30" s="123" t="s">
        <v>48</v>
      </c>
      <c r="C30" s="123"/>
      <c r="D30" s="37">
        <f>(IF(C17="4PP-A4",VLOOKUP(C16,V15:AC32,2,FALSE),IF(C17="4PP-A5",VLOOKUP(C16,V15:AC32,3,FALSE),IF(C17="4PP-A6",VLOOKUP(C16,V15:AC32,4,FALSE),IF(C17="4PP-A7",VLOOKUP(C16,V15:AC32,5,FALSE),IF(C17="4PP-DL Landscape",VLOOKUP(C16,V15:AC32,6,FALSE),IF(C17="4PP-DL",VLOOKUP(C16,V15:AC32,7,FALSE),IF(C17="6PP-DL",VLOOKUP(C16,V15:AC32,8,FALSE),0))))))))*D44</f>
        <v>3.5725E-2</v>
      </c>
      <c r="L30" s="51"/>
      <c r="M30" s="64" t="s">
        <v>43</v>
      </c>
      <c r="N30" s="18">
        <v>20</v>
      </c>
      <c r="O30" s="19"/>
      <c r="P30" s="18"/>
      <c r="Q30" s="20">
        <v>100</v>
      </c>
      <c r="S30" s="45" t="s">
        <v>86</v>
      </c>
      <c r="V30" s="59" t="s">
        <v>15</v>
      </c>
      <c r="W30" s="61">
        <v>9.7930000000000003E-2</v>
      </c>
      <c r="X30" s="34">
        <f t="shared" si="0"/>
        <v>4.8965000000000002E-2</v>
      </c>
      <c r="Y30" s="28">
        <f t="shared" si="1"/>
        <v>2.4482500000000001E-2</v>
      </c>
      <c r="Z30" s="28">
        <f t="shared" si="2"/>
        <v>1.224125E-2</v>
      </c>
      <c r="AA30" s="28">
        <f t="shared" si="3"/>
        <v>3.2643333333333337E-2</v>
      </c>
      <c r="AB30" s="28">
        <f t="shared" si="5"/>
        <v>3.2643333333333337E-2</v>
      </c>
      <c r="AC30" s="28">
        <f t="shared" si="4"/>
        <v>4.8965000000000002E-2</v>
      </c>
      <c r="AD30" s="29">
        <v>0</v>
      </c>
    </row>
    <row r="31" spans="2:30">
      <c r="L31" s="51"/>
      <c r="N31" s="43"/>
      <c r="O31" s="43"/>
      <c r="P31" s="43"/>
      <c r="Q31" s="43"/>
      <c r="V31" s="59" t="s">
        <v>16</v>
      </c>
      <c r="W31" s="61">
        <v>0.11500299999999999</v>
      </c>
      <c r="X31" s="34">
        <f t="shared" si="0"/>
        <v>5.7501499999999997E-2</v>
      </c>
      <c r="Y31" s="28">
        <f t="shared" si="1"/>
        <v>2.8750749999999999E-2</v>
      </c>
      <c r="Z31" s="28">
        <f t="shared" si="2"/>
        <v>1.4375374999999999E-2</v>
      </c>
      <c r="AA31" s="28">
        <f t="shared" si="3"/>
        <v>3.8334333333333331E-2</v>
      </c>
      <c r="AB31" s="28">
        <f t="shared" si="5"/>
        <v>3.8334333333333331E-2</v>
      </c>
      <c r="AC31" s="28">
        <f t="shared" si="4"/>
        <v>5.7501499999999997E-2</v>
      </c>
      <c r="AD31" s="29">
        <v>0</v>
      </c>
    </row>
    <row r="32" spans="2:30" ht="15" thickBot="1">
      <c r="B32" s="123"/>
      <c r="C32" s="123"/>
      <c r="L32" s="51"/>
      <c r="N32" s="43"/>
      <c r="O32" s="43"/>
      <c r="P32" s="43"/>
      <c r="Q32" s="43"/>
      <c r="V32" s="93" t="s">
        <v>17</v>
      </c>
      <c r="W32" s="88">
        <v>0.29429</v>
      </c>
      <c r="X32" s="31">
        <f t="shared" si="0"/>
        <v>0.147145</v>
      </c>
      <c r="Y32" s="30">
        <f t="shared" si="1"/>
        <v>7.3572499999999999E-2</v>
      </c>
      <c r="Z32" s="30">
        <f t="shared" si="2"/>
        <v>3.678625E-2</v>
      </c>
      <c r="AA32" s="30">
        <f t="shared" si="3"/>
        <v>9.8096666666666665E-2</v>
      </c>
      <c r="AB32" s="30">
        <f t="shared" si="5"/>
        <v>9.8096666666666665E-2</v>
      </c>
      <c r="AC32" s="30">
        <f t="shared" si="4"/>
        <v>0.147145</v>
      </c>
      <c r="AD32" s="32">
        <v>0</v>
      </c>
    </row>
    <row r="33" spans="2:20" ht="15" thickBot="1">
      <c r="B33" s="123" t="s">
        <v>47</v>
      </c>
      <c r="C33" s="123"/>
      <c r="D33" s="37">
        <f>((D47*C15*O26)+(D47*C15*O26*P26))</f>
        <v>75</v>
      </c>
      <c r="L33" s="51"/>
      <c r="M33" s="53"/>
      <c r="N33" s="43"/>
      <c r="O33" s="43"/>
      <c r="P33" s="43"/>
      <c r="Q33" s="43"/>
    </row>
    <row r="34" spans="2:20" ht="19" thickBot="1">
      <c r="L34" s="51"/>
      <c r="M34" s="119" t="s">
        <v>22</v>
      </c>
      <c r="N34" s="120"/>
      <c r="O34" s="120"/>
      <c r="P34" s="120"/>
      <c r="Q34" s="120"/>
      <c r="R34" s="120"/>
      <c r="S34" s="121"/>
    </row>
    <row r="35" spans="2:20" ht="19" thickBot="1">
      <c r="L35" s="51"/>
      <c r="M35" s="132" t="s">
        <v>23</v>
      </c>
      <c r="N35" s="127" t="s">
        <v>24</v>
      </c>
      <c r="O35" s="129" t="s">
        <v>25</v>
      </c>
      <c r="P35" s="131" t="s">
        <v>66</v>
      </c>
      <c r="Q35" s="118"/>
      <c r="R35" s="117" t="s">
        <v>67</v>
      </c>
      <c r="S35" s="118"/>
    </row>
    <row r="36" spans="2:20">
      <c r="B36" s="123" t="s">
        <v>71</v>
      </c>
      <c r="C36" s="123"/>
      <c r="D36" s="37">
        <f>(D47*(Q30/1000))+(D47*(Q27/1000))+IF(C21="Yes",(D47*(Q29/1000)),0)+IF(C20="Yes",(D47*(Q28/1000)),0)</f>
        <v>80</v>
      </c>
      <c r="L36" s="51"/>
      <c r="M36" s="133"/>
      <c r="N36" s="128"/>
      <c r="O36" s="130"/>
      <c r="P36" s="69" t="s">
        <v>28</v>
      </c>
      <c r="Q36" s="1" t="s">
        <v>29</v>
      </c>
      <c r="R36" s="78" t="s">
        <v>28</v>
      </c>
      <c r="S36" s="1" t="s">
        <v>29</v>
      </c>
    </row>
    <row r="37" spans="2:20">
      <c r="L37" s="51"/>
      <c r="M37" s="70" t="s">
        <v>18</v>
      </c>
      <c r="N37" s="72">
        <v>1</v>
      </c>
      <c r="O37" s="72">
        <v>100</v>
      </c>
      <c r="P37" s="79">
        <v>0.7</v>
      </c>
      <c r="Q37" s="75">
        <v>0.91</v>
      </c>
      <c r="R37" s="82">
        <v>0.69399999999999995</v>
      </c>
      <c r="S37" s="84">
        <v>0.78900000000000003</v>
      </c>
      <c r="T37" s="58"/>
    </row>
    <row r="38" spans="2:20">
      <c r="L38" s="51"/>
      <c r="M38" s="70" t="s">
        <v>19</v>
      </c>
      <c r="N38" s="73">
        <v>101</v>
      </c>
      <c r="O38" s="73">
        <v>125</v>
      </c>
      <c r="P38" s="80">
        <v>0.57999999999999996</v>
      </c>
      <c r="Q38" s="76">
        <v>0.752</v>
      </c>
      <c r="R38" s="82">
        <v>0.57399999999999995</v>
      </c>
      <c r="S38" s="85">
        <v>0.66900000000000004</v>
      </c>
      <c r="T38" s="58"/>
    </row>
    <row r="39" spans="2:20">
      <c r="B39" t="s">
        <v>50</v>
      </c>
      <c r="D39" s="37">
        <f>IF(AND(C18="Matt 1 Side",D47&gt;=N37,D47&lt;=O37),P37,IF(AND(C18="Matt 1 Side",D47&gt;=N38,D47&lt;=O38),P38,IF(AND(C18="Matt 1 Side",D47&gt;=N39,D47&lt;=O39),P39,IF(AND(C18="Matt 1 Side",D47&gt;=N40,D47&lt;=O40),P40,IF(AND(C18="Matt 1 Side",D47&gt;=N41,D47&lt;=O41),P41,IF(AND(C18="Matt 1 Side",D47&gt;=N42,D47&lt;=O42),P42,IF(AND(C18="Matt 1 Side",D47&gt;=N43,D47&lt;=O43),P43,IF(AND(C18="Matt 1 Side",D47&gt;=N44,D47&lt;=O44),P44,IF(AND(C18="Matt 1 Side",D47&gt;=N45,D47&lt;=O45),P45,IF(AND(C18="Matt 1 Side",D47&gt;=N46,D47&lt;=O46),P46,IF(AND(C18="Matt 1 Side",D47&gt;=N47,D47&lt;=O47),P47,IF(AND(C18="Matt 1 Side",D47&gt;=N48,D47&lt;=O48),P48,IF(AND(C18="Matt 1 Side",D47&gt;=N49,D47&lt;=O49),P49,IF(AND(C18="Matt 2 Sides",D47&gt;=N37,D47&lt;=O37),Q37,IF(AND(C18="Matt 2 Sides",D47&gt;=N38,D47&lt;=O38),Q38,IF(AND(C18="Matt 2 Sides",D47&gt;=N39,D47&lt;=O39),Q39,IF(AND(C18="Matt 2 Sides",D47&gt;=N40,D47&lt;=O40),Q40,IF(AND(C18="Matt 2 Sides",D47&gt;=N41,D47&lt;=O41),Q41,IF(AND(C18="Matt 2 Sides",D47&gt;=N42,D47&lt;=O42),Q42,IF(AND(C18="Matt 2 Sides",D47&gt;=N43,D47&lt;=O43),Q43,IF(AND(C18="Matt 2 Sides",D47&gt;=N44,D47&lt;=O44),Q44,IF(AND(C18="Matt 2 Sides",D47&gt;=N45,D47&lt;=O45),Q45,IF(AND(C18="Matt 2 Sides",D47&gt;=N46,D47&lt;=O46),Q46,IF(AND(C18="Matt 2 Sides",D47&gt;=N47,D47&lt;=O47),Q47,IF(AND(C18="Matt 2 Sides",D47&gt;=N48,D47&lt;=O48),Q48,IF(AND(C18="Matt 2 Sides",D47&gt;=N49,D47&lt;=O49),Q49,IF(AND(C18="Gloss 1 Side",D47&gt;=N37,D47&lt;=O37),R37,IF(AND(C18="Gloss 1 Side",D47&gt;=N38,D47&lt;=O38),R38,IF(AND(C18="Gloss 1 Side",D47&gt;=N39,D47&lt;=O39),R39,IF(AND(C18="Gloss 1 Side",D47&gt;=N40,D47&lt;=O40),R40,IF(AND(C18="Gloss 1 Side",D47&gt;=N41,D47&lt;=O41),R41,IF(AND(C18="Gloss 1 Side",D47&gt;=N42,D47&lt;=O42),R42,IF(AND(C18="Gloss 1 Side",D47&gt;=N43,D47&lt;=O43),R43,IF(AND(C18="Gloss 1 Side",D47&gt;=N44,D47&lt;=O44),R44,IF(AND(C18="Gloss 1 Side",D47&gt;=N45,D47&lt;=O45),R45,IF(AND(C18="Gloss 1 Side",D47&gt;=N46,D47&lt;=O46),R46,IF(AND(C18="Gloss 1 Side",D47&gt;=N47,D47&lt;=O47),R47,IF(AND(C18="Gloss 1 Side",D47&gt;=N48,D47&lt;=O48),R48,IF(AND(C18="Gloss 1 Side",D47&gt;=N49,D47&lt;=O49),R49,IF(AND(C18="Gloss 2 Sides",D47&gt;=N37,D47&lt;=O37),S37,IF(AND(C18="Gloss 2 Sides",D47&gt;=N38,D47&lt;=O38),S38,IF(AND(C18="Gloss 2 Sides",D47&gt;=N39,D47&lt;=O39),S39,IF(AND(C18="Gloss 2 Sides",D47&gt;=N40,D47&lt;=O40),S40,IF(AND(C18="Gloss 2 Sides",D47&gt;=N41,D47&lt;=O41),S41,IF(AND(C18="Gloss 2 Sides",D47&gt;=N42,D47&lt;=O42),S42,IF(AND(C18="Gloss 2 Sides",D47&gt;=N43,D47&lt;=O43),S43,IF(AND(C18="Gloss 2 Sides",D47&gt;=N44,D47&lt;=O44),S44,IF(AND(C18="Gloss 2 Sides",D47&gt;=N45,D47&lt;=O45),S45,IF(AND(C18="Gloss 2 Sides",D47&gt;=N46,D47&lt;=O46),S46,IF(AND(C18="Gloss 2 Sides",D47&gt;=N47,D47&lt;=O47),S47,IF(AND(C18="Gloss 2 Sides",D47&gt;=N48,D47&lt;=O48),S48,IF(AND(C18="Gloss 2 Sides",D47&gt;=N49,D47&lt;=O49),S49,0))))))))))))))))))))))))))))))))))))))))))))))))))))</f>
        <v>0.214</v>
      </c>
      <c r="L39" s="51"/>
      <c r="M39" s="70" t="s">
        <v>26</v>
      </c>
      <c r="N39" s="73">
        <v>126</v>
      </c>
      <c r="O39" s="73">
        <v>150</v>
      </c>
      <c r="P39" s="80">
        <v>0.51</v>
      </c>
      <c r="Q39" s="76">
        <v>0.65300000000000002</v>
      </c>
      <c r="R39" s="82">
        <v>0.5</v>
      </c>
      <c r="S39" s="85">
        <v>0.60499999999999998</v>
      </c>
      <c r="T39" s="58"/>
    </row>
    <row r="40" spans="2:20">
      <c r="L40" s="51"/>
      <c r="M40" s="70" t="s">
        <v>20</v>
      </c>
      <c r="N40" s="73">
        <v>151</v>
      </c>
      <c r="O40" s="73">
        <v>200</v>
      </c>
      <c r="P40" s="80">
        <v>0.4</v>
      </c>
      <c r="Q40" s="76">
        <v>0.51</v>
      </c>
      <c r="R40" s="82">
        <v>0.39400000000000002</v>
      </c>
      <c r="S40" s="85">
        <v>0.48899999999999999</v>
      </c>
      <c r="T40" s="58"/>
    </row>
    <row r="41" spans="2:20">
      <c r="L41" s="51"/>
      <c r="M41" s="70" t="s">
        <v>27</v>
      </c>
      <c r="N41" s="73">
        <v>201</v>
      </c>
      <c r="O41" s="73">
        <v>250</v>
      </c>
      <c r="P41" s="80">
        <v>0.34</v>
      </c>
      <c r="Q41" s="76">
        <v>0.45</v>
      </c>
      <c r="R41" s="82">
        <v>0.33400000000000002</v>
      </c>
      <c r="S41" s="85">
        <v>0.42980000000000002</v>
      </c>
      <c r="T41" s="58"/>
    </row>
    <row r="42" spans="2:20">
      <c r="B42" t="s">
        <v>68</v>
      </c>
      <c r="D42">
        <f>IF(C19="PDF",S19,IF(C19="Hard Copy",S20,0))</f>
        <v>0</v>
      </c>
      <c r="L42" s="51"/>
      <c r="M42" s="70"/>
      <c r="N42" s="73">
        <v>251</v>
      </c>
      <c r="O42" s="73">
        <v>300</v>
      </c>
      <c r="P42" s="80">
        <v>0.3</v>
      </c>
      <c r="Q42" s="76">
        <v>0.41</v>
      </c>
      <c r="R42" s="82">
        <v>0.29399999999999998</v>
      </c>
      <c r="S42" s="85">
        <v>0.38900000000000001</v>
      </c>
      <c r="T42" s="58"/>
    </row>
    <row r="43" spans="2:20">
      <c r="L43" s="51"/>
      <c r="M43" s="70"/>
      <c r="N43" s="73">
        <v>301</v>
      </c>
      <c r="O43" s="73">
        <v>400</v>
      </c>
      <c r="P43" s="80">
        <v>0.25</v>
      </c>
      <c r="Q43" s="76">
        <v>0.36</v>
      </c>
      <c r="R43" s="82">
        <v>0.24399999999999999</v>
      </c>
      <c r="S43" s="85">
        <v>0.33900000000000002</v>
      </c>
      <c r="T43" s="58"/>
    </row>
    <row r="44" spans="2:20">
      <c r="B44" s="123" t="s">
        <v>51</v>
      </c>
      <c r="C44" s="123"/>
      <c r="D44">
        <f>IF(AND(C17="4PP-A4",C14&gt;=O55,C14&lt;=P55),1,IF(AND(C17="4PP-A5",C14&gt;=O56,C14&lt;=P56),1,IF(AND(C17="4PP-A6",C14&gt;=O57,C14&lt;=P57),1,IF(AND(C17="4PP-A7",C14&gt;=O58,C14&lt;=P58),1,IF(AND(C17="4PP-DL Landscape",C14&gt;=O59,C14&lt;=P59),1,IF(AND(C17="4PP-DL",C14&gt;=O60,C14&lt;=P60),1,IF(AND(C17="6PP-DL",C14&gt;=O61,C14&lt;=P61),1,0)))))))</f>
        <v>1</v>
      </c>
      <c r="L44" s="51"/>
      <c r="M44" s="70"/>
      <c r="N44" s="73">
        <v>401</v>
      </c>
      <c r="O44" s="73">
        <v>500</v>
      </c>
      <c r="P44" s="80">
        <v>0.22</v>
      </c>
      <c r="Q44" s="76">
        <v>0.32</v>
      </c>
      <c r="R44" s="82">
        <v>0.214</v>
      </c>
      <c r="S44" s="85">
        <v>0.3</v>
      </c>
      <c r="T44" s="58"/>
    </row>
    <row r="45" spans="2:20">
      <c r="L45" s="51"/>
      <c r="M45" s="70"/>
      <c r="N45" s="73">
        <v>501</v>
      </c>
      <c r="O45" s="73">
        <v>600</v>
      </c>
      <c r="P45" s="80">
        <v>0.2</v>
      </c>
      <c r="Q45" s="76">
        <v>0.29449999999999998</v>
      </c>
      <c r="R45" s="82">
        <v>0.19400000000000001</v>
      </c>
      <c r="S45" s="85">
        <v>0.26700000000000002</v>
      </c>
    </row>
    <row r="46" spans="2:20">
      <c r="L46" s="51"/>
      <c r="M46" s="70"/>
      <c r="N46" s="73">
        <v>601</v>
      </c>
      <c r="O46" s="73">
        <v>700</v>
      </c>
      <c r="P46" s="80">
        <v>0.186</v>
      </c>
      <c r="Q46" s="76">
        <v>0.27600000000000002</v>
      </c>
      <c r="R46" s="82">
        <v>0.17949999999999999</v>
      </c>
      <c r="S46" s="85">
        <v>0.24349999999999999</v>
      </c>
    </row>
    <row r="47" spans="2:20">
      <c r="B47" s="123" t="s">
        <v>52</v>
      </c>
      <c r="C47" s="123"/>
      <c r="D47">
        <f>C14*(1/VLOOKUP(C17,M55:Q61,5,FALSE))</f>
        <v>500</v>
      </c>
      <c r="L47" s="51"/>
      <c r="M47" s="70"/>
      <c r="N47" s="73">
        <v>701</v>
      </c>
      <c r="O47" s="73">
        <v>800</v>
      </c>
      <c r="P47" s="80">
        <v>0.17499999999999999</v>
      </c>
      <c r="Q47" s="76">
        <v>0.26200000000000001</v>
      </c>
      <c r="R47" s="82">
        <v>0.16850000000000001</v>
      </c>
      <c r="S47" s="85">
        <v>0.22600000000000001</v>
      </c>
    </row>
    <row r="48" spans="2:20">
      <c r="L48" s="51"/>
      <c r="M48" s="70"/>
      <c r="N48" s="73">
        <v>801</v>
      </c>
      <c r="O48" s="73">
        <v>900</v>
      </c>
      <c r="P48" s="80">
        <v>0.16700000000000001</v>
      </c>
      <c r="Q48" s="76">
        <v>0.24299999999999999</v>
      </c>
      <c r="R48" s="82">
        <v>0.16</v>
      </c>
      <c r="S48" s="85">
        <v>0.20799999999999999</v>
      </c>
      <c r="T48" s="58"/>
    </row>
    <row r="49" spans="2:20" ht="15" thickBot="1">
      <c r="B49" s="123" t="s">
        <v>59</v>
      </c>
      <c r="C49" s="123"/>
      <c r="D49">
        <f>IF(AND(C22&gt;=M20,C22&lt;=N20),1,0)</f>
        <v>1</v>
      </c>
      <c r="L49" s="51"/>
      <c r="M49" s="71"/>
      <c r="N49" s="74">
        <v>901</v>
      </c>
      <c r="O49" s="74">
        <v>1000</v>
      </c>
      <c r="P49" s="81">
        <v>0.16</v>
      </c>
      <c r="Q49" s="77">
        <v>0.22800000000000001</v>
      </c>
      <c r="R49" s="83">
        <v>0.15</v>
      </c>
      <c r="S49" s="86">
        <v>0.19</v>
      </c>
      <c r="T49" s="58"/>
    </row>
    <row r="50" spans="2:20">
      <c r="L50" s="51"/>
      <c r="M50" s="53"/>
      <c r="N50" s="43"/>
      <c r="O50" s="43"/>
      <c r="P50" s="43"/>
      <c r="Q50" s="43"/>
      <c r="R50" s="43"/>
      <c r="S50" s="58"/>
      <c r="T50" s="58"/>
    </row>
    <row r="51" spans="2:20">
      <c r="B51" t="s">
        <v>63</v>
      </c>
      <c r="D51">
        <f>IF(D49=1,1+(C22/100),0)</f>
        <v>1.1000000000000001</v>
      </c>
      <c r="L51" s="51"/>
      <c r="M51" s="53"/>
      <c r="N51" s="43"/>
      <c r="O51" s="43"/>
      <c r="P51" s="43"/>
      <c r="Q51" s="43"/>
      <c r="R51" s="43"/>
      <c r="S51" s="58"/>
      <c r="T51" s="58"/>
    </row>
    <row r="52" spans="2:20" ht="15" thickBot="1">
      <c r="L52" s="51"/>
      <c r="M52" s="65"/>
      <c r="N52" s="43"/>
      <c r="O52" s="43"/>
      <c r="P52" s="43"/>
      <c r="Q52" s="43"/>
      <c r="R52" s="43"/>
      <c r="S52" s="58"/>
      <c r="T52" s="58"/>
    </row>
    <row r="53" spans="2:20" ht="19" thickBot="1">
      <c r="L53" s="51"/>
      <c r="M53" s="124" t="s">
        <v>30</v>
      </c>
      <c r="N53" s="125"/>
      <c r="O53" s="125"/>
      <c r="P53" s="125"/>
      <c r="Q53" s="126"/>
      <c r="R53" s="43"/>
      <c r="S53" s="58"/>
      <c r="T53" s="58"/>
    </row>
    <row r="54" spans="2:20">
      <c r="L54" s="51"/>
      <c r="M54" s="66" t="s">
        <v>30</v>
      </c>
      <c r="N54" s="2" t="s">
        <v>32</v>
      </c>
      <c r="O54" s="3" t="s">
        <v>24</v>
      </c>
      <c r="P54" s="2" t="s">
        <v>25</v>
      </c>
      <c r="Q54" s="39" t="s">
        <v>83</v>
      </c>
      <c r="R54" s="43"/>
      <c r="S54" s="58"/>
      <c r="T54" s="58"/>
    </row>
    <row r="55" spans="2:20">
      <c r="L55" s="51"/>
      <c r="M55" s="67" t="s">
        <v>73</v>
      </c>
      <c r="N55" s="4">
        <v>20</v>
      </c>
      <c r="O55" s="5">
        <v>1</v>
      </c>
      <c r="P55" s="4">
        <v>1000</v>
      </c>
      <c r="Q55" s="40">
        <v>1</v>
      </c>
      <c r="R55" s="43"/>
      <c r="S55" s="58"/>
      <c r="T55" s="58"/>
    </row>
    <row r="56" spans="2:20">
      <c r="L56" s="51"/>
      <c r="M56" s="67" t="s">
        <v>74</v>
      </c>
      <c r="N56" s="4">
        <v>30</v>
      </c>
      <c r="O56" s="5">
        <v>1</v>
      </c>
      <c r="P56" s="4">
        <v>2000</v>
      </c>
      <c r="Q56" s="40">
        <v>2</v>
      </c>
      <c r="R56" s="43"/>
      <c r="S56" s="58"/>
      <c r="T56" s="58"/>
    </row>
    <row r="57" spans="2:20">
      <c r="L57" s="51"/>
      <c r="M57" s="67" t="s">
        <v>75</v>
      </c>
      <c r="N57" s="4">
        <v>35</v>
      </c>
      <c r="O57" s="5">
        <v>1</v>
      </c>
      <c r="P57" s="4">
        <v>3000</v>
      </c>
      <c r="Q57" s="40">
        <v>3</v>
      </c>
      <c r="R57" s="43"/>
      <c r="S57" s="58"/>
      <c r="T57" s="58"/>
    </row>
    <row r="58" spans="2:20">
      <c r="L58" s="51"/>
      <c r="M58" s="67" t="s">
        <v>76</v>
      </c>
      <c r="N58" s="4">
        <v>40</v>
      </c>
      <c r="O58" s="5">
        <v>1</v>
      </c>
      <c r="P58" s="4">
        <v>4000</v>
      </c>
      <c r="Q58" s="40">
        <v>4</v>
      </c>
      <c r="R58" s="43"/>
      <c r="S58" s="58"/>
      <c r="T58" s="58"/>
    </row>
    <row r="59" spans="2:20">
      <c r="L59" s="51"/>
      <c r="M59" s="67" t="s">
        <v>77</v>
      </c>
      <c r="N59" s="4">
        <v>50</v>
      </c>
      <c r="O59" s="5">
        <v>1</v>
      </c>
      <c r="P59" s="4">
        <v>6000</v>
      </c>
      <c r="Q59" s="40">
        <v>3</v>
      </c>
      <c r="R59" s="43"/>
      <c r="S59" s="58"/>
      <c r="T59" s="58"/>
    </row>
    <row r="60" spans="2:20">
      <c r="L60" s="51"/>
      <c r="M60" s="67" t="s">
        <v>78</v>
      </c>
      <c r="N60" s="4">
        <v>60</v>
      </c>
      <c r="O60" s="5">
        <v>1</v>
      </c>
      <c r="P60" s="4">
        <v>8000</v>
      </c>
      <c r="Q60" s="40">
        <v>3</v>
      </c>
      <c r="R60" s="43"/>
      <c r="S60" s="58"/>
      <c r="T60" s="58"/>
    </row>
    <row r="61" spans="2:20" ht="15" thickBot="1">
      <c r="L61" s="51"/>
      <c r="M61" s="68" t="s">
        <v>79</v>
      </c>
      <c r="N61" s="6">
        <v>70</v>
      </c>
      <c r="O61" s="7">
        <v>1</v>
      </c>
      <c r="P61" s="6">
        <v>16000</v>
      </c>
      <c r="Q61" s="41">
        <v>2</v>
      </c>
      <c r="R61" s="43"/>
      <c r="S61" s="58"/>
      <c r="T61" s="58"/>
    </row>
    <row r="62" spans="2:20">
      <c r="L62" s="51"/>
      <c r="N62" s="43"/>
      <c r="O62" s="43"/>
      <c r="P62" s="43"/>
      <c r="R62" s="43"/>
      <c r="S62" s="58"/>
      <c r="T62" s="58"/>
    </row>
    <row r="63" spans="2:20">
      <c r="L63" s="51"/>
      <c r="N63" s="43"/>
      <c r="O63" s="43"/>
      <c r="P63" s="43"/>
      <c r="R63" s="43"/>
      <c r="S63" s="58"/>
      <c r="T63" s="58"/>
    </row>
    <row r="64" spans="2:20">
      <c r="L64" s="51"/>
      <c r="N64" s="43"/>
      <c r="O64" s="43"/>
      <c r="P64" s="43"/>
      <c r="Q64" s="43"/>
      <c r="R64" s="43"/>
      <c r="S64" s="58"/>
      <c r="T64" s="58"/>
    </row>
    <row r="65" spans="12:20">
      <c r="L65" s="51"/>
      <c r="N65" s="43"/>
      <c r="O65" s="43"/>
      <c r="P65" s="43"/>
      <c r="Q65" s="43"/>
      <c r="R65" s="43"/>
      <c r="S65" s="58"/>
      <c r="T65" s="58"/>
    </row>
    <row r="66" spans="12:20">
      <c r="L66" s="51"/>
      <c r="N66" s="43"/>
      <c r="O66" s="43"/>
      <c r="P66" s="43"/>
      <c r="Q66" s="43"/>
      <c r="R66" s="43"/>
      <c r="S66" s="58"/>
      <c r="T66" s="58"/>
    </row>
    <row r="67" spans="12:20">
      <c r="L67" s="51"/>
      <c r="N67" s="43"/>
      <c r="O67" s="43"/>
      <c r="P67" s="43"/>
      <c r="Q67" s="43"/>
      <c r="R67" s="43"/>
      <c r="S67" s="58"/>
      <c r="T67" s="58"/>
    </row>
    <row r="68" spans="12:20">
      <c r="L68" s="51"/>
      <c r="N68" s="43"/>
      <c r="O68" s="43"/>
      <c r="P68" s="43"/>
      <c r="Q68" s="43"/>
      <c r="R68" s="43"/>
      <c r="S68" s="58"/>
      <c r="T68" s="58"/>
    </row>
    <row r="69" spans="12:20">
      <c r="L69" s="51"/>
      <c r="N69" s="43"/>
      <c r="O69" s="43"/>
      <c r="P69" s="43"/>
      <c r="Q69" s="43"/>
      <c r="R69" s="43"/>
      <c r="S69" s="58"/>
      <c r="T69" s="58"/>
    </row>
    <row r="70" spans="12:20">
      <c r="L70" s="51"/>
      <c r="N70" s="43"/>
      <c r="O70" s="43"/>
      <c r="P70" s="43"/>
      <c r="Q70" s="43"/>
      <c r="R70" s="43"/>
      <c r="S70" s="58"/>
      <c r="T70" s="58"/>
    </row>
    <row r="71" spans="12:20">
      <c r="L71" s="51"/>
      <c r="N71" s="43"/>
      <c r="O71" s="43"/>
      <c r="P71" s="43"/>
      <c r="Q71" s="43"/>
      <c r="R71" s="43"/>
      <c r="S71" s="58"/>
      <c r="T71" s="58"/>
    </row>
    <row r="72" spans="12:20">
      <c r="L72" s="51"/>
      <c r="N72" s="43"/>
      <c r="O72" s="43"/>
      <c r="P72" s="43"/>
      <c r="Q72" s="43"/>
      <c r="R72" s="43"/>
      <c r="S72" s="58"/>
      <c r="T72" s="58"/>
    </row>
    <row r="73" spans="12:20">
      <c r="L73" s="51"/>
      <c r="N73" s="43"/>
      <c r="O73" s="43"/>
      <c r="P73" s="43"/>
      <c r="Q73" s="43"/>
      <c r="R73" s="43"/>
      <c r="S73" s="58"/>
      <c r="T73" s="58"/>
    </row>
    <row r="74" spans="12:20">
      <c r="L74" s="51"/>
      <c r="N74" s="43"/>
      <c r="O74" s="43"/>
      <c r="P74" s="43"/>
      <c r="Q74" s="43"/>
      <c r="R74" s="43"/>
      <c r="S74" s="58"/>
      <c r="T74" s="58"/>
    </row>
    <row r="75" spans="12:20">
      <c r="L75" s="51"/>
      <c r="N75" s="43"/>
      <c r="O75" s="43"/>
      <c r="P75" s="43"/>
      <c r="Q75" s="43"/>
      <c r="R75" s="43"/>
      <c r="S75" s="58"/>
      <c r="T75" s="58"/>
    </row>
    <row r="76" spans="12:20">
      <c r="L76" s="51"/>
      <c r="N76" s="43"/>
      <c r="O76" s="43"/>
      <c r="P76" s="43"/>
      <c r="Q76" s="43"/>
      <c r="R76" s="43"/>
      <c r="S76" s="58"/>
      <c r="T76" s="58"/>
    </row>
    <row r="77" spans="12:20">
      <c r="L77" s="51"/>
      <c r="N77" s="43"/>
      <c r="O77" s="43"/>
      <c r="P77" s="43"/>
      <c r="Q77" s="43"/>
      <c r="R77" s="43"/>
      <c r="S77" s="58"/>
      <c r="T77" s="58"/>
    </row>
    <row r="78" spans="12:20">
      <c r="L78" s="51"/>
      <c r="N78" s="43"/>
      <c r="O78" s="43"/>
      <c r="P78" s="43"/>
      <c r="Q78" s="43"/>
      <c r="R78" s="43"/>
      <c r="S78" s="58"/>
      <c r="T78" s="58"/>
    </row>
    <row r="79" spans="12:20">
      <c r="L79" s="51"/>
      <c r="N79" s="43"/>
      <c r="O79" s="43"/>
      <c r="P79" s="43"/>
      <c r="Q79" s="43"/>
      <c r="R79" s="43"/>
      <c r="S79" s="58"/>
      <c r="T79" s="58"/>
    </row>
    <row r="80" spans="12:20">
      <c r="L80" s="51"/>
      <c r="N80" s="43"/>
      <c r="O80" s="43"/>
      <c r="P80" s="43"/>
      <c r="Q80" s="43"/>
      <c r="R80" s="43"/>
      <c r="S80" s="58"/>
      <c r="T80" s="58"/>
    </row>
    <row r="81" spans="12:20">
      <c r="L81" s="51"/>
      <c r="N81" s="43"/>
      <c r="O81" s="43"/>
      <c r="P81" s="43"/>
      <c r="Q81" s="43"/>
      <c r="R81" s="43"/>
      <c r="S81" s="58"/>
      <c r="T81" s="58"/>
    </row>
    <row r="82" spans="12:20">
      <c r="L82" s="51"/>
      <c r="N82" s="43"/>
      <c r="O82" s="43"/>
      <c r="P82" s="43"/>
      <c r="Q82" s="43"/>
      <c r="R82" s="43"/>
      <c r="S82" s="58"/>
      <c r="T82" s="58"/>
    </row>
    <row r="83" spans="12:20">
      <c r="L83" s="51"/>
      <c r="N83" s="43"/>
      <c r="O83" s="43"/>
      <c r="P83" s="43"/>
      <c r="Q83" s="43"/>
      <c r="R83" s="43"/>
      <c r="S83" s="58"/>
      <c r="T83" s="58"/>
    </row>
    <row r="84" spans="12:20">
      <c r="L84" s="51"/>
      <c r="N84" s="43"/>
      <c r="O84" s="43"/>
      <c r="P84" s="43"/>
      <c r="Q84" s="43"/>
      <c r="R84" s="43"/>
      <c r="S84" s="58"/>
      <c r="T84" s="58"/>
    </row>
    <row r="85" spans="12:20">
      <c r="L85" s="51"/>
      <c r="N85" s="43"/>
      <c r="O85" s="43"/>
      <c r="P85" s="43"/>
      <c r="Q85" s="43"/>
      <c r="R85" s="43"/>
      <c r="S85" s="58"/>
      <c r="T85" s="58"/>
    </row>
    <row r="86" spans="12:20">
      <c r="L86" s="51"/>
      <c r="N86" s="43"/>
      <c r="O86" s="43"/>
      <c r="P86" s="43"/>
      <c r="Q86" s="43"/>
      <c r="R86" s="43"/>
      <c r="S86" s="58"/>
      <c r="T86" s="58"/>
    </row>
    <row r="87" spans="12:20">
      <c r="L87" s="51"/>
      <c r="N87" s="43"/>
      <c r="O87" s="43"/>
      <c r="P87" s="43"/>
      <c r="Q87" s="43"/>
      <c r="R87" s="43"/>
      <c r="S87" s="58"/>
      <c r="T87" s="58"/>
    </row>
    <row r="88" spans="12:20">
      <c r="L88" s="51"/>
      <c r="N88" s="43"/>
      <c r="O88" s="43"/>
      <c r="P88" s="43"/>
      <c r="Q88" s="43"/>
      <c r="R88" s="43"/>
      <c r="S88" s="58"/>
      <c r="T88" s="58"/>
    </row>
    <row r="89" spans="12:20">
      <c r="L89" s="51"/>
      <c r="N89" s="43"/>
      <c r="O89" s="43"/>
      <c r="P89" s="43"/>
      <c r="Q89" s="43"/>
      <c r="R89" s="43"/>
      <c r="S89" s="58"/>
      <c r="T89" s="58"/>
    </row>
    <row r="90" spans="12:20">
      <c r="L90" s="51"/>
      <c r="N90" s="43"/>
      <c r="O90" s="43"/>
      <c r="P90" s="43"/>
      <c r="Q90" s="43"/>
      <c r="R90" s="43"/>
      <c r="S90" s="58"/>
      <c r="T90" s="58"/>
    </row>
    <row r="91" spans="12:20">
      <c r="L91" s="51"/>
      <c r="N91" s="43"/>
      <c r="O91" s="43"/>
      <c r="P91" s="43"/>
      <c r="Q91" s="43"/>
      <c r="R91" s="43"/>
      <c r="S91" s="58"/>
      <c r="T91" s="58"/>
    </row>
    <row r="92" spans="12:20">
      <c r="L92" s="51"/>
      <c r="N92" s="43"/>
      <c r="O92" s="43"/>
      <c r="P92" s="43"/>
      <c r="Q92" s="43"/>
      <c r="R92" s="43"/>
      <c r="S92" s="58"/>
      <c r="T92" s="58"/>
    </row>
    <row r="93" spans="12:20">
      <c r="L93" s="51"/>
      <c r="N93" s="43"/>
      <c r="O93" s="43"/>
      <c r="P93" s="43"/>
      <c r="Q93" s="43"/>
      <c r="R93" s="43"/>
      <c r="S93" s="58"/>
      <c r="T93" s="58"/>
    </row>
    <row r="94" spans="12:20">
      <c r="L94" s="51"/>
      <c r="N94" s="43"/>
      <c r="O94" s="43"/>
      <c r="P94" s="43"/>
      <c r="Q94" s="43"/>
      <c r="R94" s="43"/>
      <c r="S94" s="58"/>
      <c r="T94" s="58"/>
    </row>
    <row r="95" spans="12:20">
      <c r="L95" s="51"/>
      <c r="N95" s="43"/>
      <c r="O95" s="43"/>
      <c r="P95" s="43"/>
      <c r="Q95" s="43"/>
      <c r="R95" s="43"/>
      <c r="S95" s="58"/>
      <c r="T95" s="58"/>
    </row>
    <row r="96" spans="12:20">
      <c r="L96" s="51"/>
      <c r="N96" s="43"/>
      <c r="O96" s="43"/>
      <c r="P96" s="43"/>
      <c r="Q96" s="43"/>
      <c r="R96" s="43"/>
      <c r="S96" s="58"/>
      <c r="T96" s="58"/>
    </row>
    <row r="97" spans="12:20">
      <c r="L97" s="51"/>
      <c r="N97" s="43"/>
      <c r="O97" s="43"/>
      <c r="P97" s="43"/>
      <c r="Q97" s="43"/>
      <c r="R97" s="43"/>
      <c r="S97" s="58"/>
      <c r="T97" s="58"/>
    </row>
    <row r="98" spans="12:20">
      <c r="L98" s="51"/>
      <c r="N98" s="43"/>
      <c r="O98" s="43"/>
      <c r="P98" s="43"/>
      <c r="Q98" s="43"/>
      <c r="R98" s="43"/>
      <c r="S98" s="58"/>
      <c r="T98" s="58"/>
    </row>
    <row r="99" spans="12:20">
      <c r="L99" s="51"/>
      <c r="N99" s="43"/>
      <c r="O99" s="43"/>
      <c r="P99" s="43"/>
      <c r="Q99" s="43"/>
      <c r="R99" s="43"/>
      <c r="S99" s="58"/>
      <c r="T99" s="58"/>
    </row>
    <row r="100" spans="12:20">
      <c r="L100" s="51"/>
      <c r="N100" s="43"/>
      <c r="O100" s="43"/>
      <c r="P100" s="43"/>
      <c r="Q100" s="43"/>
      <c r="R100" s="43"/>
      <c r="S100" s="58"/>
      <c r="T100" s="58"/>
    </row>
    <row r="101" spans="12:20">
      <c r="L101" s="51"/>
      <c r="N101" s="43"/>
      <c r="O101" s="43"/>
      <c r="P101" s="43"/>
      <c r="Q101" s="43"/>
      <c r="R101" s="43"/>
      <c r="S101" s="58"/>
      <c r="T101" s="58"/>
    </row>
    <row r="102" spans="12:20">
      <c r="L102" s="51"/>
      <c r="N102" s="43"/>
      <c r="O102" s="43"/>
      <c r="P102" s="43"/>
      <c r="Q102" s="43"/>
      <c r="R102" s="43"/>
      <c r="S102" s="58"/>
      <c r="T102" s="58"/>
    </row>
    <row r="103" spans="12:20">
      <c r="L103" s="51"/>
      <c r="N103" s="43"/>
      <c r="O103" s="43"/>
      <c r="P103" s="43"/>
      <c r="Q103" s="43"/>
      <c r="R103" s="43"/>
      <c r="S103" s="58"/>
      <c r="T103" s="58"/>
    </row>
    <row r="104" spans="12:20">
      <c r="L104" s="51"/>
      <c r="N104" s="43"/>
      <c r="O104" s="43"/>
      <c r="P104" s="43"/>
      <c r="Q104" s="43"/>
      <c r="R104" s="43"/>
      <c r="S104" s="58"/>
      <c r="T104" s="58"/>
    </row>
    <row r="105" spans="12:20">
      <c r="L105" s="51"/>
      <c r="N105" s="43"/>
      <c r="O105" s="43"/>
      <c r="P105" s="43"/>
      <c r="Q105" s="43"/>
      <c r="R105" s="43"/>
      <c r="S105" s="58"/>
      <c r="T105" s="58"/>
    </row>
    <row r="106" spans="12:20">
      <c r="L106" s="51"/>
      <c r="N106" s="43"/>
      <c r="O106" s="43"/>
      <c r="P106" s="43"/>
      <c r="Q106" s="43"/>
      <c r="R106" s="43"/>
      <c r="S106" s="58"/>
      <c r="T106" s="58"/>
    </row>
    <row r="107" spans="12:20">
      <c r="L107" s="51"/>
      <c r="N107" s="43"/>
      <c r="O107" s="43"/>
      <c r="P107" s="43"/>
      <c r="Q107" s="43"/>
      <c r="R107" s="43"/>
      <c r="S107" s="58"/>
      <c r="T107" s="58"/>
    </row>
    <row r="108" spans="12:20">
      <c r="L108" s="51"/>
      <c r="N108" s="43"/>
      <c r="O108" s="43"/>
      <c r="P108" s="43"/>
      <c r="Q108" s="43"/>
      <c r="R108" s="43"/>
      <c r="S108" s="58"/>
      <c r="T108" s="58"/>
    </row>
    <row r="109" spans="12:20">
      <c r="L109" s="51"/>
      <c r="N109" s="43"/>
      <c r="O109" s="43"/>
      <c r="P109" s="43"/>
      <c r="Q109" s="43"/>
      <c r="R109" s="43"/>
      <c r="S109" s="58"/>
      <c r="T109" s="58"/>
    </row>
    <row r="110" spans="12:20">
      <c r="L110" s="51"/>
      <c r="N110" s="43"/>
      <c r="O110" s="43"/>
      <c r="P110" s="43"/>
      <c r="Q110" s="43"/>
      <c r="R110" s="43"/>
      <c r="S110" s="58"/>
      <c r="T110" s="58"/>
    </row>
    <row r="111" spans="12:20">
      <c r="L111" s="51"/>
      <c r="N111" s="43"/>
      <c r="O111" s="43"/>
      <c r="P111" s="43"/>
      <c r="Q111" s="43"/>
      <c r="R111" s="43"/>
      <c r="S111" s="58"/>
      <c r="T111" s="58"/>
    </row>
    <row r="112" spans="12:20">
      <c r="L112" s="51"/>
      <c r="N112" s="43"/>
      <c r="O112" s="43"/>
      <c r="P112" s="43"/>
      <c r="Q112" s="43"/>
      <c r="R112" s="43"/>
      <c r="S112" s="58"/>
      <c r="T112" s="58"/>
    </row>
    <row r="113" spans="12:20">
      <c r="L113" s="51"/>
      <c r="N113" s="43"/>
      <c r="O113" s="43"/>
      <c r="P113" s="43"/>
      <c r="Q113" s="43"/>
      <c r="R113" s="43"/>
      <c r="S113" s="58"/>
      <c r="T113" s="58"/>
    </row>
    <row r="114" spans="12:20">
      <c r="L114" s="51"/>
      <c r="N114" s="43"/>
      <c r="O114" s="43"/>
      <c r="P114" s="43"/>
      <c r="Q114" s="43"/>
      <c r="R114" s="43"/>
      <c r="S114" s="58"/>
      <c r="T114" s="58"/>
    </row>
    <row r="115" spans="12:20">
      <c r="L115" s="51"/>
      <c r="N115" s="43"/>
      <c r="O115" s="43"/>
      <c r="P115" s="43"/>
      <c r="Q115" s="43"/>
      <c r="R115" s="43"/>
      <c r="S115" s="58"/>
      <c r="T115" s="58"/>
    </row>
    <row r="116" spans="12:20">
      <c r="L116" s="51"/>
      <c r="N116" s="43"/>
      <c r="O116" s="43"/>
      <c r="P116" s="43"/>
      <c r="Q116" s="43"/>
      <c r="R116" s="43"/>
      <c r="S116" s="58"/>
      <c r="T116" s="58"/>
    </row>
    <row r="117" spans="12:20">
      <c r="L117" s="51"/>
      <c r="N117" s="43"/>
      <c r="O117" s="43"/>
      <c r="P117" s="43"/>
      <c r="Q117" s="43"/>
      <c r="R117" s="43"/>
      <c r="S117" s="58"/>
      <c r="T117" s="58"/>
    </row>
    <row r="118" spans="12:20">
      <c r="L118" s="51"/>
      <c r="N118" s="43"/>
      <c r="O118" s="43"/>
      <c r="P118" s="43"/>
      <c r="Q118" s="43"/>
      <c r="R118" s="43"/>
      <c r="S118" s="58"/>
      <c r="T118" s="58"/>
    </row>
    <row r="119" spans="12:20">
      <c r="L119" s="51"/>
      <c r="N119" s="43"/>
      <c r="O119" s="43"/>
      <c r="P119" s="43"/>
      <c r="Q119" s="43"/>
      <c r="R119" s="43"/>
      <c r="S119" s="58"/>
      <c r="T119" s="58"/>
    </row>
    <row r="120" spans="12:20">
      <c r="L120" s="51"/>
      <c r="N120" s="43"/>
      <c r="O120" s="43"/>
      <c r="P120" s="43"/>
      <c r="Q120" s="43"/>
      <c r="R120" s="43"/>
      <c r="S120" s="58"/>
      <c r="T120" s="58"/>
    </row>
    <row r="121" spans="12:20">
      <c r="L121" s="51"/>
      <c r="N121" s="43"/>
      <c r="O121" s="43"/>
      <c r="P121" s="43"/>
      <c r="Q121" s="43"/>
      <c r="R121" s="43"/>
      <c r="S121" s="58"/>
      <c r="T121" s="58"/>
    </row>
    <row r="122" spans="12:20">
      <c r="L122" s="51"/>
      <c r="N122" s="43"/>
      <c r="O122" s="43"/>
      <c r="P122" s="43"/>
      <c r="Q122" s="43"/>
      <c r="R122" s="43"/>
      <c r="S122" s="58"/>
      <c r="T122" s="58"/>
    </row>
    <row r="123" spans="12:20">
      <c r="L123" s="51"/>
      <c r="N123" s="43"/>
      <c r="O123" s="43"/>
      <c r="P123" s="43"/>
      <c r="Q123" s="43"/>
      <c r="R123" s="43"/>
      <c r="S123" s="58"/>
      <c r="T123" s="58"/>
    </row>
    <row r="124" spans="12:20">
      <c r="L124" s="51"/>
      <c r="N124" s="43"/>
      <c r="O124" s="43"/>
      <c r="P124" s="43"/>
      <c r="Q124" s="43"/>
      <c r="R124" s="43"/>
      <c r="S124" s="58"/>
      <c r="T124" s="58"/>
    </row>
    <row r="125" spans="12:20">
      <c r="L125" s="51"/>
      <c r="N125" s="43"/>
      <c r="O125" s="43"/>
      <c r="P125" s="43"/>
      <c r="Q125" s="43"/>
      <c r="R125" s="43"/>
      <c r="S125" s="58"/>
      <c r="T125" s="58"/>
    </row>
    <row r="126" spans="12:20">
      <c r="L126" s="51"/>
      <c r="N126" s="43"/>
      <c r="O126" s="43"/>
      <c r="P126" s="43"/>
      <c r="Q126" s="43"/>
      <c r="R126" s="43"/>
      <c r="S126" s="58"/>
      <c r="T126" s="58"/>
    </row>
    <row r="127" spans="12:20">
      <c r="L127" s="51"/>
      <c r="N127" s="43"/>
      <c r="O127" s="43"/>
      <c r="P127" s="43"/>
      <c r="Q127" s="43"/>
      <c r="R127" s="43"/>
      <c r="S127" s="58"/>
      <c r="T127" s="58"/>
    </row>
    <row r="128" spans="12:20">
      <c r="L128" s="51"/>
      <c r="N128" s="43"/>
      <c r="O128" s="43"/>
      <c r="P128" s="43"/>
      <c r="Q128" s="43"/>
      <c r="R128" s="43"/>
      <c r="S128" s="58"/>
      <c r="T128" s="58"/>
    </row>
    <row r="129" spans="12:20">
      <c r="L129" s="51"/>
      <c r="N129" s="43"/>
      <c r="O129" s="43"/>
      <c r="P129" s="43"/>
      <c r="Q129" s="43"/>
      <c r="R129" s="43"/>
      <c r="S129" s="58"/>
      <c r="T129" s="58"/>
    </row>
    <row r="130" spans="12:20">
      <c r="L130" s="51"/>
      <c r="N130" s="43"/>
      <c r="O130" s="43"/>
      <c r="P130" s="43"/>
      <c r="Q130" s="43"/>
      <c r="R130" s="43"/>
      <c r="S130" s="58"/>
      <c r="T130" s="58"/>
    </row>
    <row r="131" spans="12:20">
      <c r="L131" s="51"/>
      <c r="N131" s="43"/>
      <c r="O131" s="43"/>
      <c r="P131" s="43"/>
      <c r="Q131" s="43"/>
      <c r="R131" s="43"/>
      <c r="S131" s="58"/>
      <c r="T131" s="58"/>
    </row>
    <row r="132" spans="12:20">
      <c r="L132" s="51"/>
      <c r="N132" s="43"/>
      <c r="O132" s="43"/>
      <c r="P132" s="43"/>
      <c r="Q132" s="43"/>
      <c r="R132" s="43"/>
      <c r="S132" s="58"/>
      <c r="T132" s="58"/>
    </row>
    <row r="133" spans="12:20">
      <c r="L133" s="51"/>
      <c r="N133" s="43"/>
      <c r="O133" s="43"/>
      <c r="P133" s="43"/>
      <c r="Q133" s="43"/>
      <c r="R133" s="43"/>
      <c r="S133" s="58"/>
      <c r="T133" s="58"/>
    </row>
    <row r="134" spans="12:20">
      <c r="L134" s="51"/>
      <c r="N134" s="43"/>
      <c r="O134" s="43"/>
      <c r="P134" s="43"/>
      <c r="Q134" s="43"/>
      <c r="R134" s="43"/>
      <c r="S134" s="58"/>
      <c r="T134" s="58"/>
    </row>
    <row r="135" spans="12:20">
      <c r="L135" s="51"/>
      <c r="N135" s="43"/>
      <c r="O135" s="43"/>
      <c r="P135" s="43"/>
      <c r="Q135" s="43"/>
      <c r="R135" s="43"/>
      <c r="S135" s="58"/>
      <c r="T135" s="58"/>
    </row>
    <row r="136" spans="12:20">
      <c r="L136" s="51"/>
      <c r="N136" s="43"/>
      <c r="O136" s="43"/>
      <c r="P136" s="43"/>
      <c r="Q136" s="43"/>
      <c r="R136" s="43"/>
      <c r="S136" s="58"/>
      <c r="T136" s="58"/>
    </row>
    <row r="137" spans="12:20">
      <c r="L137" s="51"/>
      <c r="N137" s="43"/>
      <c r="O137" s="43"/>
      <c r="P137" s="43"/>
      <c r="Q137" s="43"/>
      <c r="R137" s="43"/>
      <c r="S137" s="58"/>
      <c r="T137" s="58"/>
    </row>
    <row r="138" spans="12:20">
      <c r="L138" s="51"/>
      <c r="N138" s="43"/>
      <c r="O138" s="43"/>
      <c r="P138" s="43"/>
      <c r="Q138" s="43"/>
      <c r="R138" s="43"/>
      <c r="S138" s="58"/>
      <c r="T138" s="58"/>
    </row>
    <row r="139" spans="12:20">
      <c r="L139" s="51"/>
      <c r="N139" s="43"/>
      <c r="O139" s="43"/>
      <c r="P139" s="43"/>
      <c r="Q139" s="43"/>
      <c r="R139" s="43"/>
      <c r="S139" s="58"/>
      <c r="T139" s="58"/>
    </row>
    <row r="140" spans="12:20">
      <c r="L140" s="51"/>
      <c r="N140" s="43"/>
      <c r="O140" s="43"/>
      <c r="P140" s="43"/>
      <c r="Q140" s="43"/>
      <c r="R140" s="43"/>
      <c r="S140" s="58"/>
      <c r="T140" s="58"/>
    </row>
    <row r="141" spans="12:20">
      <c r="L141" s="51"/>
      <c r="N141" s="43"/>
      <c r="O141" s="43"/>
      <c r="P141" s="43"/>
      <c r="Q141" s="43"/>
      <c r="R141" s="43"/>
      <c r="S141" s="58"/>
      <c r="T141" s="58"/>
    </row>
    <row r="142" spans="12:20">
      <c r="L142" s="51"/>
      <c r="N142" s="43"/>
      <c r="O142" s="43"/>
      <c r="P142" s="43"/>
      <c r="Q142" s="43"/>
      <c r="R142" s="43"/>
      <c r="S142" s="58"/>
      <c r="T142" s="58"/>
    </row>
    <row r="143" spans="12:20">
      <c r="L143" s="51"/>
      <c r="N143" s="43"/>
      <c r="O143" s="43"/>
      <c r="P143" s="43"/>
      <c r="Q143" s="43"/>
      <c r="R143" s="43"/>
      <c r="S143" s="58"/>
      <c r="T143" s="58"/>
    </row>
    <row r="144" spans="12:20">
      <c r="L144" s="51"/>
      <c r="N144" s="43"/>
      <c r="O144" s="43"/>
      <c r="P144" s="43"/>
      <c r="Q144" s="43"/>
      <c r="R144" s="43"/>
      <c r="S144" s="58"/>
      <c r="T144" s="58"/>
    </row>
    <row r="145" spans="12:20">
      <c r="L145" s="51"/>
      <c r="N145" s="43"/>
      <c r="O145" s="43"/>
      <c r="P145" s="43"/>
      <c r="Q145" s="43"/>
      <c r="R145" s="43"/>
      <c r="S145" s="58"/>
      <c r="T145" s="58"/>
    </row>
    <row r="146" spans="12:20">
      <c r="L146" s="51"/>
      <c r="N146" s="43"/>
      <c r="O146" s="43"/>
      <c r="P146" s="43"/>
      <c r="Q146" s="43"/>
      <c r="R146" s="43"/>
      <c r="S146" s="58"/>
      <c r="T146" s="58"/>
    </row>
    <row r="147" spans="12:20">
      <c r="L147" s="51"/>
      <c r="N147" s="43"/>
      <c r="O147" s="43"/>
      <c r="P147" s="43"/>
      <c r="Q147" s="43"/>
      <c r="R147" s="43"/>
      <c r="S147" s="58"/>
      <c r="T147" s="58"/>
    </row>
    <row r="148" spans="12:20">
      <c r="L148" s="51"/>
      <c r="N148" s="43"/>
      <c r="O148" s="43"/>
      <c r="P148" s="43"/>
      <c r="Q148" s="43"/>
      <c r="R148" s="43"/>
      <c r="S148" s="58"/>
      <c r="T148" s="58"/>
    </row>
    <row r="149" spans="12:20">
      <c r="L149" s="51"/>
      <c r="N149" s="43"/>
      <c r="O149" s="43"/>
      <c r="P149" s="43"/>
      <c r="Q149" s="43"/>
      <c r="R149" s="43"/>
      <c r="S149" s="58"/>
      <c r="T149" s="58"/>
    </row>
    <row r="150" spans="12:20">
      <c r="L150" s="51"/>
      <c r="N150" s="43"/>
      <c r="O150" s="43"/>
      <c r="P150" s="43"/>
      <c r="Q150" s="43"/>
      <c r="R150" s="43"/>
      <c r="S150" s="58"/>
      <c r="T150" s="58"/>
    </row>
    <row r="151" spans="12:20">
      <c r="L151" s="51"/>
      <c r="N151" s="43"/>
      <c r="O151" s="43"/>
      <c r="P151" s="43"/>
      <c r="Q151" s="43"/>
      <c r="R151" s="43"/>
      <c r="S151" s="58"/>
      <c r="T151" s="58"/>
    </row>
    <row r="152" spans="12:20">
      <c r="L152" s="51"/>
      <c r="N152" s="43"/>
      <c r="O152" s="43"/>
      <c r="P152" s="43"/>
      <c r="Q152" s="43"/>
      <c r="R152" s="43"/>
      <c r="S152" s="58"/>
      <c r="T152" s="58"/>
    </row>
    <row r="153" spans="12:20">
      <c r="L153" s="51"/>
      <c r="N153" s="43"/>
      <c r="O153" s="43"/>
      <c r="P153" s="43"/>
      <c r="Q153" s="43"/>
      <c r="R153" s="43"/>
      <c r="S153" s="58"/>
      <c r="T153" s="58"/>
    </row>
    <row r="154" spans="12:20">
      <c r="L154" s="51"/>
      <c r="N154" s="43"/>
      <c r="O154" s="43"/>
      <c r="P154" s="43"/>
      <c r="Q154" s="43"/>
      <c r="R154" s="43"/>
      <c r="S154" s="58"/>
      <c r="T154" s="58"/>
    </row>
    <row r="155" spans="12:20">
      <c r="L155" s="51"/>
      <c r="N155" s="43"/>
      <c r="O155" s="43"/>
      <c r="P155" s="43"/>
      <c r="Q155" s="43"/>
      <c r="R155" s="43"/>
      <c r="S155" s="58"/>
      <c r="T155" s="58"/>
    </row>
    <row r="156" spans="12:20">
      <c r="L156" s="51"/>
      <c r="N156" s="43"/>
      <c r="O156" s="43"/>
      <c r="P156" s="43"/>
      <c r="Q156" s="43"/>
      <c r="R156" s="43"/>
      <c r="S156" s="58"/>
      <c r="T156" s="58"/>
    </row>
    <row r="157" spans="12:20">
      <c r="L157" s="51"/>
      <c r="N157" s="43"/>
      <c r="O157" s="43"/>
      <c r="P157" s="43"/>
      <c r="Q157" s="43"/>
      <c r="R157" s="43"/>
      <c r="S157" s="58"/>
      <c r="T157" s="58"/>
    </row>
    <row r="158" spans="12:20">
      <c r="L158" s="51"/>
      <c r="N158" s="43"/>
      <c r="O158" s="43"/>
      <c r="P158" s="43"/>
      <c r="Q158" s="43"/>
      <c r="R158" s="43"/>
      <c r="S158" s="58"/>
      <c r="T158" s="58"/>
    </row>
    <row r="159" spans="12:20">
      <c r="L159" s="51"/>
      <c r="N159" s="43"/>
      <c r="O159" s="43"/>
      <c r="P159" s="43"/>
      <c r="Q159" s="43"/>
      <c r="R159" s="43"/>
      <c r="S159" s="58"/>
      <c r="T159" s="58"/>
    </row>
    <row r="160" spans="12:20">
      <c r="L160" s="51"/>
      <c r="N160" s="43"/>
      <c r="O160" s="43"/>
      <c r="P160" s="43"/>
      <c r="Q160" s="43"/>
      <c r="R160" s="43"/>
      <c r="S160" s="58"/>
      <c r="T160" s="58"/>
    </row>
    <row r="161" spans="12:20">
      <c r="L161" s="51"/>
      <c r="N161" s="43"/>
      <c r="O161" s="43"/>
      <c r="P161" s="43"/>
      <c r="Q161" s="43"/>
      <c r="R161" s="43"/>
      <c r="S161" s="58"/>
      <c r="T161" s="58"/>
    </row>
    <row r="162" spans="12:20">
      <c r="L162" s="51"/>
      <c r="N162" s="43"/>
      <c r="O162" s="43"/>
      <c r="P162" s="43"/>
      <c r="Q162" s="43"/>
      <c r="R162" s="43"/>
      <c r="S162" s="58"/>
      <c r="T162" s="58"/>
    </row>
    <row r="163" spans="12:20">
      <c r="L163" s="51"/>
      <c r="N163" s="43"/>
      <c r="O163" s="43"/>
      <c r="P163" s="43"/>
      <c r="Q163" s="43"/>
      <c r="R163" s="43"/>
      <c r="S163" s="58"/>
      <c r="T163" s="58"/>
    </row>
    <row r="164" spans="12:20">
      <c r="L164" s="51"/>
      <c r="N164" s="43"/>
      <c r="O164" s="43"/>
      <c r="P164" s="43"/>
      <c r="Q164" s="43"/>
      <c r="R164" s="43"/>
      <c r="S164" s="58"/>
      <c r="T164" s="58"/>
    </row>
    <row r="165" spans="12:20">
      <c r="L165" s="51"/>
      <c r="N165" s="43"/>
      <c r="O165" s="43"/>
      <c r="P165" s="43"/>
      <c r="Q165" s="43"/>
      <c r="R165" s="43"/>
      <c r="S165" s="58"/>
      <c r="T165" s="58"/>
    </row>
    <row r="166" spans="12:20">
      <c r="L166" s="51"/>
      <c r="N166" s="43"/>
      <c r="O166" s="43"/>
      <c r="P166" s="43"/>
      <c r="Q166" s="43"/>
      <c r="R166" s="43"/>
      <c r="S166" s="58"/>
      <c r="T166" s="58"/>
    </row>
    <row r="167" spans="12:20">
      <c r="L167" s="51"/>
      <c r="N167" s="43"/>
      <c r="O167" s="43"/>
      <c r="P167" s="43"/>
      <c r="Q167" s="43"/>
      <c r="R167" s="43"/>
      <c r="S167" s="58"/>
      <c r="T167" s="58"/>
    </row>
    <row r="168" spans="12:20">
      <c r="L168" s="51"/>
      <c r="N168" s="43"/>
      <c r="O168" s="43"/>
      <c r="P168" s="43"/>
      <c r="Q168" s="43"/>
      <c r="R168" s="43"/>
      <c r="S168" s="58"/>
      <c r="T168" s="58"/>
    </row>
    <row r="169" spans="12:20">
      <c r="L169" s="51"/>
      <c r="N169" s="43"/>
      <c r="O169" s="43"/>
      <c r="P169" s="43"/>
      <c r="Q169" s="43"/>
      <c r="R169" s="43"/>
      <c r="S169" s="58"/>
      <c r="T169" s="58"/>
    </row>
    <row r="170" spans="12:20">
      <c r="L170" s="53"/>
      <c r="N170" s="43"/>
      <c r="O170" s="43"/>
      <c r="P170" s="43"/>
      <c r="Q170" s="43"/>
      <c r="R170" s="43"/>
      <c r="S170" s="58"/>
      <c r="T170" s="58"/>
    </row>
    <row r="171" spans="12:20">
      <c r="N171" s="43"/>
      <c r="O171" s="43"/>
      <c r="P171" s="43"/>
      <c r="Q171" s="43"/>
      <c r="R171" s="43"/>
      <c r="S171" s="58"/>
    </row>
    <row r="172" spans="12:20">
      <c r="N172" s="43"/>
      <c r="O172" s="43"/>
      <c r="P172" s="43"/>
      <c r="Q172" s="43"/>
    </row>
    <row r="173" spans="12:20">
      <c r="N173" s="43"/>
      <c r="O173" s="43"/>
      <c r="P173" s="43"/>
      <c r="Q173" s="43"/>
    </row>
    <row r="174" spans="12:20">
      <c r="N174" s="43"/>
      <c r="O174" s="43"/>
      <c r="P174" s="43"/>
      <c r="Q174" s="43"/>
    </row>
    <row r="175" spans="12:20">
      <c r="N175" s="43"/>
      <c r="O175" s="43"/>
      <c r="P175" s="43"/>
      <c r="Q175" s="43"/>
    </row>
    <row r="176" spans="12:20">
      <c r="N176" s="43"/>
      <c r="O176" s="43"/>
      <c r="P176" s="43"/>
      <c r="Q176" s="43"/>
    </row>
    <row r="177" spans="14:17">
      <c r="N177" s="43"/>
      <c r="O177" s="43"/>
      <c r="P177" s="43"/>
      <c r="Q177" s="43"/>
    </row>
    <row r="178" spans="14:17">
      <c r="N178" s="43"/>
      <c r="O178" s="43"/>
      <c r="P178" s="43"/>
      <c r="Q178" s="43"/>
    </row>
    <row r="179" spans="14:17">
      <c r="N179" s="43"/>
      <c r="O179" s="43"/>
      <c r="P179" s="43"/>
      <c r="Q179" s="43"/>
    </row>
    <row r="180" spans="14:17">
      <c r="N180" s="43"/>
      <c r="O180" s="43"/>
      <c r="P180" s="43"/>
      <c r="Q180" s="43"/>
    </row>
    <row r="181" spans="14:17">
      <c r="N181" s="43"/>
      <c r="O181" s="43"/>
      <c r="P181" s="43"/>
      <c r="Q181" s="43"/>
    </row>
    <row r="182" spans="14:17">
      <c r="N182" s="43"/>
      <c r="O182" s="43"/>
      <c r="P182" s="43"/>
      <c r="Q182" s="43"/>
    </row>
  </sheetData>
  <mergeCells count="26">
    <mergeCell ref="B36:C36"/>
    <mergeCell ref="B49:C49"/>
    <mergeCell ref="B44:C44"/>
    <mergeCell ref="B47:C47"/>
    <mergeCell ref="B12:C12"/>
    <mergeCell ref="M53:Q53"/>
    <mergeCell ref="N35:N36"/>
    <mergeCell ref="O35:O36"/>
    <mergeCell ref="P35:Q35"/>
    <mergeCell ref="M35:M36"/>
    <mergeCell ref="B1:AD5"/>
    <mergeCell ref="R35:S35"/>
    <mergeCell ref="M34:S34"/>
    <mergeCell ref="B28:C28"/>
    <mergeCell ref="B32:C32"/>
    <mergeCell ref="B30:C30"/>
    <mergeCell ref="B33:C33"/>
    <mergeCell ref="B26:C26"/>
    <mergeCell ref="B7:G8"/>
    <mergeCell ref="O7:V8"/>
    <mergeCell ref="M13:N13"/>
    <mergeCell ref="P13:Q13"/>
    <mergeCell ref="V13:AD13"/>
    <mergeCell ref="R18:S18"/>
    <mergeCell ref="M24:Q24"/>
    <mergeCell ref="M18:N18"/>
  </mergeCells>
  <pageMargins left="0.75" right="0.75" top="1" bottom="1" header="0.5" footer="0.5"/>
  <pageSetup paperSize="9" orientation="portrait" horizontalDpi="4294967292" verticalDpi="4294967292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4PP Series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Benn Murphy</dc:creator>
  <cp:lastModifiedBy>Jeffrey Protheroe</cp:lastModifiedBy>
  <cp:lastPrinted>2014-10-19T16:14:13Z</cp:lastPrinted>
  <dcterms:created xsi:type="dcterms:W3CDTF">2014-10-13T02:53:05Z</dcterms:created>
  <dcterms:modified xsi:type="dcterms:W3CDTF">2015-07-08T12:38:39Z</dcterms:modified>
</cp:coreProperties>
</file>